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defaultThemeVersion="124226"/>
  <bookViews>
    <workbookView xWindow="-105" yWindow="-105" windowWidth="20730" windowHeight="11760" firstSheet="1" activeTab="1"/>
  </bookViews>
  <sheets>
    <sheet name="foxz" sheetId="10" state="veryHidden" r:id="rId1"/>
    <sheet name="BC theo QĐ 334" sheetId="12" r:id="rId2"/>
    <sheet name="kéo dài" sheetId="19" r:id="rId3"/>
    <sheet name="BIỂU MẪU 6 THÁNG" sheetId="6" state="hidden" r:id="rId4"/>
    <sheet name="Biểu mẫu ứng trước" sheetId="7" state="hidden" r:id="rId5"/>
  </sheets>
  <definedNames>
    <definedName name="_xlnm.Print_Titles" localSheetId="1">'BC theo QĐ 334'!$8:$11</definedName>
    <definedName name="_xlnm.Print_Titles" localSheetId="3">'BIỂU MẪU 6 THÁNG'!$6:$10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2" l="1"/>
  <c r="L27" i="12"/>
  <c r="D45" i="12"/>
  <c r="D35" i="12"/>
  <c r="D27" i="12"/>
  <c r="D28" i="12"/>
  <c r="D14" i="12"/>
  <c r="E20" i="12"/>
  <c r="F20" i="12"/>
  <c r="D20" i="12"/>
  <c r="D18" i="12"/>
  <c r="H19" i="12"/>
  <c r="G19" i="12"/>
  <c r="I19" i="12" s="1"/>
  <c r="F18" i="12"/>
  <c r="E18" i="12"/>
  <c r="F51" i="12"/>
  <c r="H51" i="12" s="1"/>
  <c r="H10" i="19"/>
  <c r="I15" i="12"/>
  <c r="I16" i="12"/>
  <c r="I25" i="12"/>
  <c r="I33" i="12"/>
  <c r="I34" i="12"/>
  <c r="I41" i="12"/>
  <c r="I44" i="12"/>
  <c r="I49" i="12"/>
  <c r="I51" i="12"/>
  <c r="G57" i="12"/>
  <c r="I57" i="12" s="1"/>
  <c r="H46" i="12"/>
  <c r="H15" i="12"/>
  <c r="H16" i="12"/>
  <c r="H21" i="12"/>
  <c r="H22" i="12"/>
  <c r="H23" i="12"/>
  <c r="H24" i="12"/>
  <c r="H25" i="12"/>
  <c r="H26" i="12"/>
  <c r="H29" i="12"/>
  <c r="H31" i="12"/>
  <c r="H32" i="12"/>
  <c r="H36" i="12"/>
  <c r="H37" i="12"/>
  <c r="H38" i="12"/>
  <c r="H39" i="12"/>
  <c r="H40" i="12"/>
  <c r="H41" i="12"/>
  <c r="H42" i="12"/>
  <c r="H43" i="12"/>
  <c r="H44" i="12"/>
  <c r="H47" i="12"/>
  <c r="H50" i="12"/>
  <c r="H57" i="12"/>
  <c r="H58" i="12"/>
  <c r="H59" i="12"/>
  <c r="H60" i="12"/>
  <c r="H61" i="12"/>
  <c r="G50" i="12"/>
  <c r="I50" i="12" s="1"/>
  <c r="G48" i="12"/>
  <c r="I48" i="12" s="1"/>
  <c r="G47" i="12"/>
  <c r="I47" i="12" s="1"/>
  <c r="G46" i="12"/>
  <c r="I46" i="12" s="1"/>
  <c r="G43" i="12"/>
  <c r="I43" i="12" s="1"/>
  <c r="G42" i="12"/>
  <c r="I42" i="12" s="1"/>
  <c r="G40" i="12"/>
  <c r="I40" i="12" s="1"/>
  <c r="G39" i="12"/>
  <c r="I39" i="12" s="1"/>
  <c r="G38" i="12"/>
  <c r="I38" i="12" s="1"/>
  <c r="G37" i="12"/>
  <c r="I37" i="12" s="1"/>
  <c r="G36" i="12"/>
  <c r="I36" i="12" s="1"/>
  <c r="G32" i="12"/>
  <c r="I32" i="12" s="1"/>
  <c r="G31" i="12"/>
  <c r="I31" i="12" s="1"/>
  <c r="G29" i="12"/>
  <c r="I29" i="12" s="1"/>
  <c r="G26" i="12"/>
  <c r="I26" i="12" s="1"/>
  <c r="G22" i="12"/>
  <c r="I22" i="12" s="1"/>
  <c r="G23" i="12"/>
  <c r="I23" i="12" s="1"/>
  <c r="G24" i="12"/>
  <c r="I24" i="12" s="1"/>
  <c r="G21" i="12"/>
  <c r="G20" i="12" s="1"/>
  <c r="I20" i="12" s="1"/>
  <c r="E45" i="12"/>
  <c r="F35" i="12"/>
  <c r="F14" i="12"/>
  <c r="G14" i="12"/>
  <c r="F30" i="12"/>
  <c r="H30" i="12" s="1"/>
  <c r="F45" i="12" l="1"/>
  <c r="E17" i="12"/>
  <c r="D17" i="12"/>
  <c r="H20" i="12"/>
  <c r="D13" i="12"/>
  <c r="D12" i="12" s="1"/>
  <c r="H18" i="12"/>
  <c r="F17" i="12"/>
  <c r="G18" i="12"/>
  <c r="F28" i="12"/>
  <c r="F27" i="12" s="1"/>
  <c r="G30" i="12"/>
  <c r="H45" i="12"/>
  <c r="I21" i="12"/>
  <c r="G45" i="12"/>
  <c r="I45" i="12" s="1"/>
  <c r="G35" i="12"/>
  <c r="H17" i="12" l="1"/>
  <c r="I18" i="12"/>
  <c r="G17" i="12"/>
  <c r="F13" i="12"/>
  <c r="F12" i="12" s="1"/>
  <c r="I30" i="12"/>
  <c r="G28" i="12"/>
  <c r="G27" i="12" s="1"/>
  <c r="E35" i="12"/>
  <c r="H35" i="12" s="1"/>
  <c r="E28" i="12"/>
  <c r="I17" i="12" l="1"/>
  <c r="G13" i="12"/>
  <c r="G12" i="12" s="1"/>
  <c r="E27" i="12"/>
  <c r="H27" i="12" s="1"/>
  <c r="I28" i="12"/>
  <c r="H28" i="12"/>
  <c r="I35" i="12"/>
  <c r="I27" i="12"/>
  <c r="E14" i="12"/>
  <c r="E13" i="12" s="1"/>
  <c r="H14" i="12" l="1"/>
  <c r="I14" i="12"/>
  <c r="E12" i="12" l="1"/>
  <c r="H13" i="12"/>
  <c r="I13" i="12"/>
  <c r="M66" i="6"/>
  <c r="F16" i="6"/>
  <c r="K16" i="6"/>
  <c r="F65" i="6"/>
  <c r="G65" i="6"/>
  <c r="G16" i="6" s="1"/>
  <c r="H65" i="6"/>
  <c r="H16" i="6" s="1"/>
  <c r="J65" i="6"/>
  <c r="J16" i="6" s="1"/>
  <c r="K65" i="6"/>
  <c r="L65" i="6"/>
  <c r="L16" i="6" s="1"/>
  <c r="M65" i="6"/>
  <c r="N65" i="6"/>
  <c r="N16" i="6" s="1"/>
  <c r="O65" i="6"/>
  <c r="O16" i="6"/>
  <c r="I66" i="6"/>
  <c r="I65" i="6" s="1"/>
  <c r="I16" i="6"/>
  <c r="E66" i="6"/>
  <c r="E65" i="6" s="1"/>
  <c r="E16" i="6" s="1"/>
  <c r="F17" i="6"/>
  <c r="M16" i="6"/>
  <c r="A1" i="7"/>
  <c r="J57" i="6"/>
  <c r="J59" i="6"/>
  <c r="N12" i="7"/>
  <c r="O12" i="7"/>
  <c r="O11" i="7" s="1"/>
  <c r="F11" i="7"/>
  <c r="G11" i="7"/>
  <c r="H11" i="7"/>
  <c r="I11" i="7"/>
  <c r="J11" i="7"/>
  <c r="K11" i="7"/>
  <c r="L11" i="7"/>
  <c r="N11" i="7"/>
  <c r="E12" i="7"/>
  <c r="E11" i="7" s="1"/>
  <c r="J58" i="6"/>
  <c r="M11" i="7"/>
  <c r="I28" i="6"/>
  <c r="I61" i="6"/>
  <c r="I62" i="6"/>
  <c r="I63" i="6"/>
  <c r="I64" i="6"/>
  <c r="J52" i="6"/>
  <c r="F30" i="6"/>
  <c r="G30" i="6"/>
  <c r="H30" i="6"/>
  <c r="J30" i="6"/>
  <c r="K30" i="6"/>
  <c r="L30" i="6"/>
  <c r="O30" i="6"/>
  <c r="P30" i="6"/>
  <c r="E36" i="6"/>
  <c r="N36" i="6"/>
  <c r="M36" i="6" s="1"/>
  <c r="I36" i="6" s="1"/>
  <c r="N29" i="6"/>
  <c r="M29" i="6" s="1"/>
  <c r="M27" i="6" s="1"/>
  <c r="O29" i="6"/>
  <c r="S29" i="6"/>
  <c r="L29" i="6"/>
  <c r="S33" i="6"/>
  <c r="P60" i="6"/>
  <c r="E64" i="6"/>
  <c r="E63" i="6"/>
  <c r="E62" i="6"/>
  <c r="E60" i="6" s="1"/>
  <c r="E61" i="6"/>
  <c r="O60" i="6"/>
  <c r="N60" i="6"/>
  <c r="M60" i="6"/>
  <c r="L60" i="6"/>
  <c r="K60" i="6"/>
  <c r="J60" i="6"/>
  <c r="I60" i="6"/>
  <c r="H60" i="6"/>
  <c r="G60" i="6"/>
  <c r="F60" i="6"/>
  <c r="M59" i="6"/>
  <c r="E59" i="6"/>
  <c r="M58" i="6"/>
  <c r="I58" i="6" s="1"/>
  <c r="E58" i="6"/>
  <c r="M57" i="6"/>
  <c r="I57" i="6" s="1"/>
  <c r="E57" i="6"/>
  <c r="M56" i="6"/>
  <c r="I56" i="6"/>
  <c r="E56" i="6"/>
  <c r="M55" i="6"/>
  <c r="I55" i="6" s="1"/>
  <c r="E55" i="6"/>
  <c r="M54" i="6"/>
  <c r="I54" i="6" s="1"/>
  <c r="E54" i="6"/>
  <c r="M53" i="6"/>
  <c r="I53" i="6" s="1"/>
  <c r="E53" i="6"/>
  <c r="M52" i="6"/>
  <c r="I52" i="6"/>
  <c r="E52" i="6"/>
  <c r="O51" i="6"/>
  <c r="N51" i="6"/>
  <c r="L51" i="6"/>
  <c r="L41" i="6" s="1"/>
  <c r="L40" i="6" s="1"/>
  <c r="L39" i="6" s="1"/>
  <c r="K51" i="6"/>
  <c r="H51" i="6"/>
  <c r="G51" i="6"/>
  <c r="F51" i="6"/>
  <c r="M50" i="6"/>
  <c r="I50" i="6" s="1"/>
  <c r="E50" i="6"/>
  <c r="M49" i="6"/>
  <c r="I49" i="6"/>
  <c r="E49" i="6"/>
  <c r="M48" i="6"/>
  <c r="E48" i="6"/>
  <c r="M47" i="6"/>
  <c r="I47" i="6" s="1"/>
  <c r="E47" i="6"/>
  <c r="O46" i="6"/>
  <c r="N46" i="6"/>
  <c r="L46" i="6"/>
  <c r="K46" i="6"/>
  <c r="K41" i="6" s="1"/>
  <c r="K40" i="6" s="1"/>
  <c r="K39" i="6" s="1"/>
  <c r="J46" i="6"/>
  <c r="H46" i="6"/>
  <c r="G46" i="6"/>
  <c r="F46" i="6"/>
  <c r="N45" i="6"/>
  <c r="M45" i="6" s="1"/>
  <c r="I45" i="6"/>
  <c r="E45" i="6"/>
  <c r="N44" i="6"/>
  <c r="M44" i="6" s="1"/>
  <c r="I44" i="6" s="1"/>
  <c r="E44" i="6"/>
  <c r="N43" i="6"/>
  <c r="M43" i="6" s="1"/>
  <c r="I43" i="6" s="1"/>
  <c r="E43" i="6"/>
  <c r="O42" i="6"/>
  <c r="L42" i="6"/>
  <c r="K42" i="6"/>
  <c r="J42" i="6"/>
  <c r="H42" i="6"/>
  <c r="G42" i="6"/>
  <c r="F42" i="6"/>
  <c r="M38" i="6"/>
  <c r="M37" i="6" s="1"/>
  <c r="M17" i="6" s="1"/>
  <c r="E38" i="6"/>
  <c r="E37" i="6" s="1"/>
  <c r="E17" i="6" s="1"/>
  <c r="O37" i="6"/>
  <c r="O17" i="6" s="1"/>
  <c r="N37" i="6"/>
  <c r="N17" i="6" s="1"/>
  <c r="L37" i="6"/>
  <c r="L17" i="6" s="1"/>
  <c r="K37" i="6"/>
  <c r="K17" i="6" s="1"/>
  <c r="J37" i="6"/>
  <c r="J17" i="6" s="1"/>
  <c r="H37" i="6"/>
  <c r="H17" i="6" s="1"/>
  <c r="G37" i="6"/>
  <c r="G17" i="6" s="1"/>
  <c r="F37" i="6"/>
  <c r="N35" i="6"/>
  <c r="E35" i="6"/>
  <c r="N34" i="6"/>
  <c r="M34" i="6" s="1"/>
  <c r="I34" i="6" s="1"/>
  <c r="E34" i="6"/>
  <c r="N33" i="6"/>
  <c r="M33" i="6" s="1"/>
  <c r="I33" i="6" s="1"/>
  <c r="E33" i="6"/>
  <c r="N32" i="6"/>
  <c r="M32" i="6" s="1"/>
  <c r="I32" i="6"/>
  <c r="E32" i="6"/>
  <c r="N31" i="6"/>
  <c r="E31" i="6"/>
  <c r="E29" i="6"/>
  <c r="E27" i="6" s="1"/>
  <c r="E28" i="6"/>
  <c r="K27" i="6"/>
  <c r="K26" i="6" s="1"/>
  <c r="K19" i="6" s="1"/>
  <c r="K18" i="6" s="1"/>
  <c r="H27" i="6"/>
  <c r="G27" i="6"/>
  <c r="G26" i="6" s="1"/>
  <c r="G19" i="6" s="1"/>
  <c r="G18" i="6" s="1"/>
  <c r="F27" i="6"/>
  <c r="F26" i="6" s="1"/>
  <c r="F19" i="6" s="1"/>
  <c r="F18" i="6" s="1"/>
  <c r="M25" i="6"/>
  <c r="E25" i="6"/>
  <c r="E24" i="6"/>
  <c r="E23" i="6" s="1"/>
  <c r="O24" i="6"/>
  <c r="N24" i="6"/>
  <c r="N23" i="6" s="1"/>
  <c r="L24" i="6"/>
  <c r="L23" i="6"/>
  <c r="K24" i="6"/>
  <c r="K23" i="6"/>
  <c r="K22" i="6" s="1"/>
  <c r="K21" i="6" s="1"/>
  <c r="J24" i="6"/>
  <c r="H24" i="6"/>
  <c r="G24" i="6"/>
  <c r="F24" i="6"/>
  <c r="F23" i="6" s="1"/>
  <c r="J23" i="6"/>
  <c r="I38" i="6"/>
  <c r="E42" i="6"/>
  <c r="H26" i="6"/>
  <c r="H19" i="6" s="1"/>
  <c r="H18" i="6" s="1"/>
  <c r="G41" i="6"/>
  <c r="G40" i="6" s="1"/>
  <c r="G39" i="6" s="1"/>
  <c r="E46" i="6"/>
  <c r="M35" i="6"/>
  <c r="I35" i="6" s="1"/>
  <c r="E51" i="6"/>
  <c r="H12" i="12" l="1"/>
  <c r="I12" i="12"/>
  <c r="K20" i="6"/>
  <c r="K15" i="6"/>
  <c r="K13" i="6" s="1"/>
  <c r="K12" i="6" s="1"/>
  <c r="K11" i="6" s="1"/>
  <c r="I59" i="6"/>
  <c r="N42" i="6"/>
  <c r="N41" i="6" s="1"/>
  <c r="N40" i="6" s="1"/>
  <c r="N39" i="6" s="1"/>
  <c r="M42" i="6"/>
  <c r="I42" i="6" s="1"/>
  <c r="E30" i="6"/>
  <c r="E26" i="6" s="1"/>
  <c r="F41" i="6"/>
  <c r="F40" i="6" s="1"/>
  <c r="F39" i="6" s="1"/>
  <c r="F15" i="6" s="1"/>
  <c r="F13" i="6" s="1"/>
  <c r="F12" i="6" s="1"/>
  <c r="F11" i="6" s="1"/>
  <c r="H41" i="6"/>
  <c r="H40" i="6" s="1"/>
  <c r="H39" i="6" s="1"/>
  <c r="O23" i="6"/>
  <c r="N30" i="6"/>
  <c r="M31" i="6"/>
  <c r="E41" i="6"/>
  <c r="E40" i="6" s="1"/>
  <c r="E39" i="6" s="1"/>
  <c r="H23" i="6"/>
  <c r="H22" i="6" s="1"/>
  <c r="H21" i="6" s="1"/>
  <c r="H20" i="6" s="1"/>
  <c r="H15" i="6"/>
  <c r="H13" i="6" s="1"/>
  <c r="H12" i="6" s="1"/>
  <c r="H11" i="6" s="1"/>
  <c r="N15" i="6"/>
  <c r="N13" i="6" s="1"/>
  <c r="I48" i="6"/>
  <c r="M46" i="6"/>
  <c r="M51" i="6"/>
  <c r="F22" i="6"/>
  <c r="F21" i="6" s="1"/>
  <c r="G15" i="6"/>
  <c r="G13" i="6" s="1"/>
  <c r="G12" i="6" s="1"/>
  <c r="G11" i="6" s="1"/>
  <c r="G23" i="6"/>
  <c r="G22" i="6" s="1"/>
  <c r="G21" i="6" s="1"/>
  <c r="G20" i="6" s="1"/>
  <c r="L15" i="6"/>
  <c r="L13" i="6" s="1"/>
  <c r="M24" i="6"/>
  <c r="I25" i="6"/>
  <c r="N27" i="6"/>
  <c r="I37" i="6"/>
  <c r="I17" i="6" s="1"/>
  <c r="O41" i="6"/>
  <c r="O40" i="6" s="1"/>
  <c r="O39" i="6" s="1"/>
  <c r="O15" i="6" s="1"/>
  <c r="O13" i="6" s="1"/>
  <c r="O12" i="6" s="1"/>
  <c r="O11" i="6" s="1"/>
  <c r="J51" i="6"/>
  <c r="J29" i="6"/>
  <c r="L27" i="6"/>
  <c r="L26" i="6" s="1"/>
  <c r="L19" i="6" s="1"/>
  <c r="L18" i="6" s="1"/>
  <c r="V29" i="6"/>
  <c r="S31" i="6"/>
  <c r="O27" i="6"/>
  <c r="O26" i="6" s="1"/>
  <c r="O19" i="6" s="1"/>
  <c r="O18" i="6" s="1"/>
  <c r="E15" i="6"/>
  <c r="E13" i="6" s="1"/>
  <c r="E19" i="6" l="1"/>
  <c r="E18" i="6" s="1"/>
  <c r="E22" i="6"/>
  <c r="E21" i="6" s="1"/>
  <c r="E20" i="6" s="1"/>
  <c r="E12" i="6"/>
  <c r="E11" i="6" s="1"/>
  <c r="N26" i="6"/>
  <c r="N19" i="6" s="1"/>
  <c r="N18" i="6" s="1"/>
  <c r="F20" i="6"/>
  <c r="J41" i="6"/>
  <c r="I51" i="6"/>
  <c r="L12" i="6"/>
  <c r="L11" i="6" s="1"/>
  <c r="L22" i="6"/>
  <c r="L21" i="6" s="1"/>
  <c r="L20" i="6" s="1"/>
  <c r="I31" i="6"/>
  <c r="M30" i="6"/>
  <c r="I29" i="6"/>
  <c r="V30" i="6" s="1"/>
  <c r="J27" i="6"/>
  <c r="M23" i="6"/>
  <c r="I24" i="6"/>
  <c r="I46" i="6"/>
  <c r="M41" i="6"/>
  <c r="M40" i="6" s="1"/>
  <c r="M39" i="6" s="1"/>
  <c r="M15" i="6" s="1"/>
  <c r="M13" i="6" s="1"/>
  <c r="N12" i="6"/>
  <c r="N11" i="6" s="1"/>
  <c r="O22" i="6"/>
  <c r="O21" i="6" s="1"/>
  <c r="O20" i="6" s="1"/>
  <c r="N22" i="6" l="1"/>
  <c r="N21" i="6" s="1"/>
  <c r="N20" i="6" s="1"/>
  <c r="I27" i="6"/>
  <c r="J26" i="6"/>
  <c r="I30" i="6"/>
  <c r="M26" i="6"/>
  <c r="M19" i="6" s="1"/>
  <c r="M18" i="6" s="1"/>
  <c r="M12" i="6" s="1"/>
  <c r="M11" i="6" s="1"/>
  <c r="I23" i="6"/>
  <c r="M22" i="6"/>
  <c r="M21" i="6" s="1"/>
  <c r="M20" i="6" s="1"/>
  <c r="I41" i="6"/>
  <c r="J40" i="6"/>
  <c r="J39" i="6" l="1"/>
  <c r="J15" i="6" s="1"/>
  <c r="J13" i="6" s="1"/>
  <c r="I40" i="6"/>
  <c r="I39" i="6" s="1"/>
  <c r="I15" i="6" s="1"/>
  <c r="I13" i="6" s="1"/>
  <c r="I12" i="6" s="1"/>
  <c r="I11" i="6" s="1"/>
  <c r="J19" i="6"/>
  <c r="J18" i="6" s="1"/>
  <c r="J22" i="6"/>
  <c r="J21" i="6" s="1"/>
  <c r="J20" i="6" s="1"/>
  <c r="I26" i="6"/>
  <c r="I19" i="6" s="1"/>
  <c r="I18" i="6" s="1"/>
  <c r="I22" i="6"/>
  <c r="I21" i="6" s="1"/>
  <c r="I20" i="6" s="1"/>
  <c r="J12" i="6" l="1"/>
  <c r="J11" i="6" s="1"/>
</calcChain>
</file>

<file path=xl/sharedStrings.xml><?xml version="1.0" encoding="utf-8"?>
<sst xmlns="http://schemas.openxmlformats.org/spreadsheetml/2006/main" count="319" uniqueCount="217">
  <si>
    <t>STT</t>
  </si>
  <si>
    <t>Nội dung</t>
  </si>
  <si>
    <t>Tổng số</t>
  </si>
  <si>
    <t>Đơn vị tính: Triệu đồng</t>
  </si>
  <si>
    <t>I</t>
  </si>
  <si>
    <t>Vốn ngân sách Trung ương</t>
  </si>
  <si>
    <t>NGƯỜI LẬP BIỂU</t>
  </si>
  <si>
    <t>THỦ TRƯỞNG ĐƠN VỊ</t>
  </si>
  <si>
    <t>(Ký, ghi rõ họ tên)</t>
  </si>
  <si>
    <t>(Ký tên, đóng dấu)</t>
  </si>
  <si>
    <t>01</t>
  </si>
  <si>
    <t>02</t>
  </si>
  <si>
    <t>03</t>
  </si>
  <si>
    <t>B</t>
  </si>
  <si>
    <t>04</t>
  </si>
  <si>
    <t>Trục đường chính trung tâm huyện Lý Sơn</t>
  </si>
  <si>
    <t>Biểu số: 01a-TTKHN</t>
  </si>
  <si>
    <t xml:space="preserve">Vốn kế hoạch </t>
  </si>
  <si>
    <t>Vốn kế hoạch năm trước được phép kéo dà (nếu có)</t>
  </si>
  <si>
    <t>Kế hoạch UBND tỉnh giao</t>
  </si>
  <si>
    <t>Kế hoạch cơ quan, đơn vị, địa phương triển khai</t>
  </si>
  <si>
    <t>Vốn kế hoạch giao trong năm</t>
  </si>
  <si>
    <t>Lũy kế vốn thanh toán từ đầu năm đến hết tháng trước liền kề</t>
  </si>
  <si>
    <t>Thanh toán vốn kế hoạch kéo dài</t>
  </si>
  <si>
    <t>Trong đó</t>
  </si>
  <si>
    <t>Thanh toán khối lượng hoàn thành</t>
  </si>
  <si>
    <t>Vốn tạm ứng theo chế độ chưa thu hồi</t>
  </si>
  <si>
    <t>Thanh toán vốn kế hoạch năm</t>
  </si>
  <si>
    <t>3=4+6</t>
  </si>
  <si>
    <t>7=8+11</t>
  </si>
  <si>
    <t>8=9+10</t>
  </si>
  <si>
    <t>11=12+13</t>
  </si>
  <si>
    <t>14=15+16</t>
  </si>
  <si>
    <t>A</t>
  </si>
  <si>
    <t>PHẦN SỐ LIỆU TỔNG HỢP</t>
  </si>
  <si>
    <t>A.I</t>
  </si>
  <si>
    <t>VỐN NSNN</t>
  </si>
  <si>
    <t>Vốn cân đối ngân sách địa phương</t>
  </si>
  <si>
    <t>Vốn XDCB tập trung</t>
  </si>
  <si>
    <t>II</t>
  </si>
  <si>
    <t>Vốn NSTW đầu tư theo ngành, lĩnh vực</t>
  </si>
  <si>
    <t>PHẦN SỐ LIỆU CHI TIÊT</t>
  </si>
  <si>
    <t>B.1</t>
  </si>
  <si>
    <t>Dự án do tỉnh quản lý</t>
  </si>
  <si>
    <t>B.1.1</t>
  </si>
  <si>
    <t>Vốn NSNN</t>
  </si>
  <si>
    <t>Vốn Chương trình MTQG nông thôn mới</t>
  </si>
  <si>
    <t>Trung tâm y tế Quân - dân y kết hợp huyện Lý Sơn</t>
  </si>
  <si>
    <t>Trường THCS An Vĩnh; hạng mục: Nhà công vụ</t>
  </si>
  <si>
    <t>Trường Mầm non An Hải</t>
  </si>
  <si>
    <t>Trụ sở làm việc Huyện ủy Lý Sơn</t>
  </si>
  <si>
    <t>Trung tâm bồi dưỡng Chính trị Lý Sơn</t>
  </si>
  <si>
    <t>Trung tâm Chính trị- Hành chính huyện Lý Sơn</t>
  </si>
  <si>
    <t>Trường mầm non An Vĩnh ; Hạng mục: Nhà Hành chính - Quản trị</t>
  </si>
  <si>
    <t>Bể chứa nước sinh hoạt kết hợp tưới tiêu phục vụ sản xuất</t>
  </si>
  <si>
    <t>Chợ trung tâm huyện Lý Sơn</t>
  </si>
  <si>
    <t xml:space="preserve"> Nội thất và trang thiết bị thiết yếu thuộc công trình Trung tâm Chính trị-Hành chính huyện Lý Sơn</t>
  </si>
  <si>
    <t>Nâng cấp đường cơ động đảo Lý Sơn (đoạn từ cầu vượt Vũng neo đậu tàu thuyền thôn Tây, xã An Vĩnh đến khách sạn Mường Thanh); Hạng mục: Cải tạo kè chắn; vỉa hè; cây xanh; điện chiếu sáng; hệ thống camera, bồi thường, giải phóng mặt bằng</t>
  </si>
  <si>
    <t>Nâng cấp, cải tạo Chợ thôn Tây, An Hải</t>
  </si>
  <si>
    <t>Mương thoát nước tuyến từ đồng Bù Lăng - Đồng Hộ An Hải; kết hợp bể chứa nước phục vụ tưới tiêu</t>
  </si>
  <si>
    <t>Trường THCS An Vĩnh; Hạng mục: 04 phòng học bộ môn</t>
  </si>
  <si>
    <t>Khu huấn luyện bơi và huấn huyện cứu hộ, cứu nạn cho lực lượng vũ trang.</t>
  </si>
  <si>
    <t>Tôn tạo và mở rộng di tích quốc gia Âm Linh tự</t>
  </si>
  <si>
    <t xml:space="preserve">Trường Tiểu học số 2 An Vĩnh; Hạng mục: Nâng cấp, cải tạo sân thể thao, bê tông sân nền (khu B) 
</t>
  </si>
  <si>
    <t>Nâng cấp các tuyến đường giao thông nông thôn nội đồng; Hạng mục: Tuyến đường D2 (từ N68 đến N99); lý trình Km0+00- Km0+224,87</t>
  </si>
  <si>
    <t xml:space="preserve">Trường Mầm non An Hải; Hạng mục: Nâng cấp, mở rộng nhà bếp ăn một chiều  
</t>
  </si>
  <si>
    <t>III</t>
  </si>
  <si>
    <t>Dự án chuẩn bị đầu tư năm 2021</t>
  </si>
  <si>
    <t>Nâng cấp cải tạo hệ thống thoát nước kênh nội đồng chống ngập úng cho đồng ruộng</t>
  </si>
  <si>
    <t>Đường băng chào cờ, duyệt đội ngũ Ban Chỉ huy Quân sự huyện Lý Sơn</t>
  </si>
  <si>
    <t>Trường THCS An Hải: Hạng mục: Nhà tập đa năng</t>
  </si>
  <si>
    <t>Trường THCS An Vĩnh: Hạng mục: Nhà tập đa năng</t>
  </si>
  <si>
    <t>B.2</t>
  </si>
  <si>
    <t>B.2.1</t>
  </si>
  <si>
    <t>05</t>
  </si>
  <si>
    <t>06</t>
  </si>
  <si>
    <t>07</t>
  </si>
  <si>
    <t>Dự án do UBND huyện quản lý</t>
  </si>
  <si>
    <t>08</t>
  </si>
  <si>
    <t>Trường tiểu học An Bình</t>
  </si>
  <si>
    <t>Dự án chuyển tiếp giai đoạn 2016-2020 dự kiến hoàn thành năm 2021</t>
  </si>
  <si>
    <t>Vốn XDCB tập trung (ngân sách tỉnh)</t>
  </si>
  <si>
    <t>Dự án trả nợ vốn ứng trước</t>
  </si>
  <si>
    <t>Dự án khởi công mới</t>
  </si>
  <si>
    <t>Dự án khởi công mới năm 2021</t>
  </si>
  <si>
    <t>Nâng cấp, cải tạo cột cờ tổ quốc huyện đảo Lý Sơn</t>
  </si>
  <si>
    <t>Nhà vệ sinh công cộng và nhà vệ sinh gia đình đợt 3</t>
  </si>
  <si>
    <t>Mương thoát nước khu trài dân 773 thôn đông</t>
  </si>
  <si>
    <t>Vốn trả nợ các dự án hoàn thành</t>
  </si>
  <si>
    <t>Nhóm dự án (QTQG, A, B, C)</t>
  </si>
  <si>
    <t>Mã số dự án đầu tư</t>
  </si>
  <si>
    <t>Vốn kế hoạch được cấp có thẩm quyền cho phép kéo dài sang năm sau</t>
  </si>
  <si>
    <t>Chợ Phước Vĩnh</t>
  </si>
  <si>
    <t>Ngày        tháng  7  năm 2020</t>
  </si>
  <si>
    <t xml:space="preserve">BÁO CÁO KẾT QUẢ THANH TOÁN VỐN ỨNG TRƯỚC CHƯA THU HỒI 6 ThÁNG NĂM 2021 </t>
  </si>
  <si>
    <t>Vốn ngân tỉnh ứng trước cho ngân sách huyện</t>
  </si>
  <si>
    <t>Địa điểm mở tài khoản</t>
  </si>
  <si>
    <t>Lũy kế vốn ứng trước chưa thu hồi từ các năm trước chuyển sang năm báo cáo</t>
  </si>
  <si>
    <t>Thu hồi vốn ứng trước trong năm báo cáo</t>
  </si>
  <si>
    <t>Vốn ứng trước trong năm báo cáo</t>
  </si>
  <si>
    <t>Vốn ứng trước chưa thu hồi chuyển sang thu hồi vào các năm sau</t>
  </si>
  <si>
    <t>Vốn kế hoạch ứng trước chưa thu hồi</t>
  </si>
  <si>
    <t>Lũy kế vốn đã thanh toán đến hết năm trước năm báo cáo</t>
  </si>
  <si>
    <t>Vốn kế hoạch ứng trước</t>
  </si>
  <si>
    <t>Số vốn đã thanh toán đến hết năm trước năm báo cáo</t>
  </si>
  <si>
    <t>Vốn kế hoạch bố trí thu hồi</t>
  </si>
  <si>
    <t>Số thu hồi trong 6 tháng/ năm báo cáo theo kết quả thanh toán thực tế</t>
  </si>
  <si>
    <t>Vốn kế hoạch ứng trướcSố vốn đã thanh toán đến hết 6 tháng/ năm báo cáo</t>
  </si>
  <si>
    <t>Vốn kế hoạch ứng được kéo dài thời hạn thanh tán sang năm sau</t>
  </si>
  <si>
    <t>Tổng số vốn đã thanh toán đến hết năm báo cáo</t>
  </si>
  <si>
    <t>14=6+8-10+11</t>
  </si>
  <si>
    <t>15=6+8-10+12</t>
  </si>
  <si>
    <t>Kế hoạch ứng trước được kéo dài thời hạn thanh toán sang năm báo cáo</t>
  </si>
  <si>
    <t>7884150</t>
  </si>
  <si>
    <t>Vốn từ nguồn thu sử dụng đất</t>
  </si>
  <si>
    <t>Vốn Chương trình mục tiêu quốc gia</t>
  </si>
  <si>
    <t>Nguyễn Văn Đạt</t>
  </si>
  <si>
    <t>ĐƠN  VỊ: UBND HUYỆN LÝ SƠN</t>
  </si>
  <si>
    <t>(Kèm theo Báo cáo số     /BC-UBND ngày    /7/2021 của UBND huyện Lý Sơn)</t>
  </si>
  <si>
    <t>Biểu số: 01b-TTKHN</t>
  </si>
  <si>
    <t xml:space="preserve">BÁO CÁO KẾT QUẢ THANH TOÁN VỐN ĐẦU TƯ CÔNG KẾ HOẠCH NĂM 2021 - KỲ 6 THÁNG </t>
  </si>
  <si>
    <t>(Kèm theo Báo cáo số          /BC-UBND ngày       /7/2021 của UBND huyện Lý Sơn)</t>
  </si>
  <si>
    <t>ỦY BAN NHÂN DÂN</t>
  </si>
  <si>
    <t>Xây dựng cơ bản tập trung</t>
  </si>
  <si>
    <t>THỊ XÃ ĐỨC PHỔ</t>
  </si>
  <si>
    <t>Đường Huỳnh Công Thiệu nối dài</t>
  </si>
  <si>
    <t>Cầu Thạnh Đức</t>
  </si>
  <si>
    <t>HTCNSH xã Phổ Cường-Phổ Khánh, Thị xã Đức Phổ</t>
  </si>
  <si>
    <t>KCH kênh mương Đội 6 đi Sông Thoa Gò Soáy đi mương tiêu đội 4, thôn An Thổ</t>
  </si>
  <si>
    <t>Nhà văn hóa, sân thể thao thôn Thiệp Sơn</t>
  </si>
  <si>
    <t>KCH tuyến kênh từ Ao Vuông - Nhà ông Liệu</t>
  </si>
  <si>
    <t>Tuyến cầu Sộp đi nhà ông Tùng (thôn Tân Phong)</t>
  </si>
  <si>
    <t>Dự án Đường khu 2, 3 đi đèo Bình Đê thôn Hưng Long</t>
  </si>
  <si>
    <t>KCH kênh N7 đi Mương Ngang</t>
  </si>
  <si>
    <t>Vốn từ nguồn thu tiền sử dụng đất (giao cho thị xã thu chi)</t>
  </si>
  <si>
    <t>Vốn ngân sách tỉnh phân cấp cho thị xã</t>
  </si>
  <si>
    <t>CỘNG HÒA XÃ HỘI CHỦ NGHĨA VIỆT NAM</t>
  </si>
  <si>
    <t>Độc lập - Tự do - Hạnh phúc</t>
  </si>
  <si>
    <t>(Kèm theo Báo cáo số            /BC-UBND ngày      tháng    năm 2024 của UBND thị xã Đức Phổ)</t>
  </si>
  <si>
    <t>Đơn vị: Triệu đồng</t>
  </si>
  <si>
    <t>TT</t>
  </si>
  <si>
    <t>Đầu mối giao kế hoạch/Tên dự án</t>
  </si>
  <si>
    <t>Vốn đã nhập Tabmis</t>
  </si>
  <si>
    <t>Ước giải ngân đến 30/11/2023</t>
  </si>
  <si>
    <t>Đánh giá tỷ lệ giải ngân T7 so với tiến độ KH31</t>
  </si>
  <si>
    <t>Giải ngân đến 22/01/2024</t>
  </si>
  <si>
    <t>Ước giải ngân đến 31/01/2024</t>
  </si>
  <si>
    <t>Ghi chú</t>
  </si>
  <si>
    <t>Giá trị</t>
  </si>
  <si>
    <t>Tỷ lệ (%)</t>
  </si>
  <si>
    <t>tỷ lệ so với 
tabmis</t>
  </si>
  <si>
    <t>Tỷ lệ</t>
  </si>
  <si>
    <t>Tổng</t>
  </si>
  <si>
    <t>ĐVT: Triệu đồng</t>
  </si>
  <si>
    <t>Đầu tư xây dựng hạ tầng Khu liên hợp xử lý chất thải rắn sinh hoạt thị xã Đức Phổ</t>
  </si>
  <si>
    <t>Khu dân cư phía Nam đường Lê Thánh Tôn</t>
  </si>
  <si>
    <t>Nâng cấp, mở rộng tuyến đường
 Phổ Minh - Phổ Văn (đoạn Phổ Văn)</t>
  </si>
  <si>
    <t xml:space="preserve"> Đầu tư các nghĩa trang nhân dân
trên địa bàn thị xã</t>
  </si>
  <si>
    <t>Đập ngăn giữ nước, khơi thông dòng chảy và kè chống sạt lở suối Cầu Gạch</t>
  </si>
  <si>
    <t>Cải tạo, sửa chữa tuyến đường Núi Bàu - Liệt Sơn</t>
  </si>
  <si>
    <t>Dự án chuản bị đầu tư</t>
  </si>
  <si>
    <t>Trường Mầm non Phổ Minh; Hạng mục: 02 phòng (Giáo dục thể chất, Giáo dục nghệ thuật)</t>
  </si>
  <si>
    <t>Trường Mầm non Phổ An; Hạng mục: 2 phòng (Giáo dục thể chất, Giáo dục nghệ thuật)</t>
  </si>
  <si>
    <t>Trường THCS Phổ Nhơn; Hạng mục:
04 phòng bộ môn</t>
  </si>
  <si>
    <t>Trường Mầm non Phổ Thạnh;
Hạng mục: 04 phòng học, hệ thống
PCCC và thoát nước ngoài nhà</t>
  </si>
  <si>
    <t>Trường Tiểu học số 3 Phổ Thạnh;
Hạng mục: 06 phòng học bộ môn và
nhà hiệu bộ</t>
  </si>
  <si>
    <t>Chỉnh trang các tuyến đường Trần Hưng Đạo, Ngô Quyền, thị xã Đức Phổ</t>
  </si>
  <si>
    <t>Hệ thống điện chiếu sáng các trục đường chính trên địa bàn thị xã.</t>
  </si>
  <si>
    <t>Nâng cấp, sửa chữa Hội trường Trung tâm văn hóa thị xã Đức Phổ</t>
  </si>
  <si>
    <t>Cầu Suối Đục</t>
  </si>
  <si>
    <t>Đường Huỳnh Thúc Kháng</t>
  </si>
  <si>
    <t>Đoạn đường Phạm Văn Đồng giáp tuyến đường Trần Hưng Đạo; Hạng mục: Nền, mặt đường, điện chiếu sáng, thoát nước, cây xanh và an toàn giao thông; Lý trình: Km0+987,5-Km1+147,5</t>
  </si>
  <si>
    <t>Khu dân cư đường Phạm Hữu Nhật</t>
  </si>
  <si>
    <t>Quy hoạch chi tiết tỷ lệ 1/500 Khu dân cư phía Đông phường Phổ Thạnh</t>
  </si>
  <si>
    <t>Quy hoạch chi tiết tỷ lệ 1/500 Trung tâm hành chính tập trung mới thị xã Đức Phổ</t>
  </si>
  <si>
    <t>Lập điều chinh Quy hoạch sử dụng đất đến năm 2030 thị xã Đức Phổ</t>
  </si>
  <si>
    <t>Điều chỉnh Quy hoạch chung đô thị Đức Phổ, tỉnh Quảng Ngãi đến năm 2045</t>
  </si>
  <si>
    <t>Quy hoạch chi tiết tỷ lệ 1/500 khu dân cư phía Tây đường Phạm Văn Đồng</t>
  </si>
  <si>
    <t>Quy hoạch phân khu tỷ lệ 1/2000 Trung tâm đô thị phía Bắc đô thị Đức Phổ (Phổ Văn- Phổ Thuận- Phổ An - Phổ Quang</t>
  </si>
  <si>
    <t xml:space="preserve">Quy hoạch phân khu tỷ lệ 1/2000 Trung tâm đô thị Phổ Thạnh </t>
  </si>
  <si>
    <t>Kinh phí chưa phân bổ</t>
  </si>
  <si>
    <t>Đối ứng thực hiện chương trình MTQG xây dựng nông thôn mới</t>
  </si>
  <si>
    <t>UBND xã Phổ Nhơn</t>
  </si>
  <si>
    <t>UBND xã Phổ An</t>
  </si>
  <si>
    <t>UBND xã Phổ Cường</t>
  </si>
  <si>
    <t>UBND xã Phổ Châu</t>
  </si>
  <si>
    <t>UBND xã Phổ Thuận</t>
  </si>
  <si>
    <t>(Kèm theo Báo cáo số          /BC-UBND ngày        tháng 06 năm 2024 của UBND thị xã Đức Phổ)</t>
  </si>
  <si>
    <t xml:space="preserve"> Vốn thu tiền sử dụng đất của tỉnh</t>
  </si>
  <si>
    <t>Vốn ngân sách tỉnh giao  (do tỉnh quản lý)</t>
  </si>
  <si>
    <t>Ngân sách thị xã giao (do thị xã quản lý)</t>
  </si>
  <si>
    <t>Giải ngân đến 
ngày 15/6</t>
  </si>
  <si>
    <t>Kế hoạch vốn
giao</t>
  </si>
  <si>
    <t>Ước giải ngân 6 tháng đầu năm</t>
  </si>
  <si>
    <t>Tỷ lệ %
giải ngân đến hết ngày 15/6 so với kế hoạch vốn</t>
  </si>
  <si>
    <t>Tỷ lệ %
ước giải ngân 6 tháng so với kế hoạch vốn</t>
  </si>
  <si>
    <t>Trường TH Phổ Khánh</t>
  </si>
  <si>
    <t>PHỤ LỤC 1</t>
  </si>
  <si>
    <t xml:space="preserve">BÁO CÁO TÌNH HÌNH GIẢI NGÂN KẾ HOẠCH VỐN 6 THÁNG ĐẦU NĂM 2024 </t>
  </si>
  <si>
    <t>VỐN KÉO DÀI NĂM 2023 SANG NĂM 2024</t>
  </si>
  <si>
    <t>Kế hoạch vốn
năm 2024</t>
  </si>
  <si>
    <t>Giải ngân đến 15/6/2024</t>
  </si>
  <si>
    <t xml:space="preserve"> THỊ XÃ ĐỨC PHỔ</t>
  </si>
  <si>
    <t>Chủ đầu tư</t>
  </si>
  <si>
    <t>PHỤ LỤC 2</t>
  </si>
  <si>
    <t>BQL DA ĐTXD và PTQĐ</t>
  </si>
  <si>
    <t>UBND xã Phổ Phong</t>
  </si>
  <si>
    <t>Các xã</t>
  </si>
  <si>
    <t>UBND phường
Nguyễn Nghiêm</t>
  </si>
  <si>
    <t>Phòng QLĐT</t>
  </si>
  <si>
    <t>Phòng TNMT</t>
  </si>
  <si>
    <t>Tổng mức đầu tư</t>
  </si>
  <si>
    <t>Vốn TW hỗ trợ</t>
  </si>
  <si>
    <t>Vốn tỉnh</t>
  </si>
  <si>
    <t>Vốn Chương trình MTQG xây dựng nông thôn mới</t>
  </si>
  <si>
    <t>2.1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</si>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</sst>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#,##0.000"/>
    <numFmt numFmtId="167" formatCode="#,##0.0"/>
    <numFmt numFmtId="168" formatCode="_(* #,##0.0_);_(* \(#,##0.0\);_(* &quot;-&quot;??_);_(@_)"/>
    <numFmt numFmtId="169" formatCode="_(* #,##0.000_);_(* \(#,##0.000\);_(* &quot;-&quot;??_);_(@_)"/>
    <numFmt numFmtId="170" formatCode="_-* #,##0.0\ _₫_-;\-* #,##0.0\ _₫_-;_-* &quot;-&quot;?\ _₫_-;_-@_-"/>
  </numFmts>
  <fonts count="4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name val=".VnTime"/>
      <family val="2"/>
    </font>
    <font>
      <sz val="10"/>
      <color rgb="FF000000"/>
      <name val="Times New Roman"/>
      <family val="1"/>
      <charset val="163"/>
    </font>
    <font>
      <b/>
      <sz val="13"/>
      <color rgb="FF3333CC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1D08B8"/>
      <name val="Times New Roman"/>
      <family val="1"/>
    </font>
    <font>
      <i/>
      <sz val="14"/>
      <color rgb="FF1D08B8"/>
      <name val="Times New Roman"/>
      <family val="1"/>
    </font>
    <font>
      <i/>
      <sz val="12"/>
      <color theme="1"/>
      <name val="Times New Roman"/>
      <family val="1"/>
    </font>
    <font>
      <b/>
      <sz val="11"/>
      <color rgb="FF1D08B8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rgb="FF3333CC"/>
      <name val="Times New Roman"/>
      <family val="1"/>
    </font>
    <font>
      <b/>
      <sz val="12"/>
      <color rgb="FF3333CC"/>
      <name val="Times New Roman"/>
      <family val="1"/>
    </font>
    <font>
      <sz val="12"/>
      <color rgb="FF3333CC"/>
      <name val="Times New Roman"/>
      <family val="1"/>
    </font>
    <font>
      <b/>
      <sz val="14"/>
      <color rgb="FF3333CC"/>
      <name val="Times New Roman"/>
      <family val="1"/>
    </font>
    <font>
      <b/>
      <sz val="16"/>
      <color rgb="FF3333CC"/>
      <name val="Times New Roman"/>
      <family val="1"/>
    </font>
    <font>
      <sz val="11"/>
      <color rgb="FF0000FF"/>
      <name val="Times New Roman"/>
      <family val="1"/>
      <charset val="163"/>
    </font>
    <font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sz val="14"/>
      <color rgb="FF3333CC"/>
      <name val="Times New Roman"/>
      <family val="1"/>
    </font>
    <font>
      <sz val="11"/>
      <color rgb="FF3333CC"/>
      <name val="Times New Roman"/>
      <family val="1"/>
    </font>
    <font>
      <b/>
      <i/>
      <sz val="12"/>
      <color rgb="FF3333CC"/>
      <name val="Times New Roman"/>
      <family val="1"/>
    </font>
    <font>
      <b/>
      <i/>
      <sz val="11"/>
      <color rgb="FF3333CC"/>
      <name val="Times New Roman"/>
      <family val="1"/>
    </font>
    <font>
      <i/>
      <sz val="12"/>
      <color rgb="FF3333CC"/>
      <name val="Times New Roman"/>
      <family val="1"/>
    </font>
    <font>
      <b/>
      <i/>
      <sz val="11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1" fillId="0" borderId="0"/>
    <xf numFmtId="0" fontId="19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0" fillId="0" borderId="0"/>
    <xf numFmtId="0" fontId="2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" fontId="13" fillId="2" borderId="1" xfId="3" quotePrefix="1" applyNumberFormat="1" applyFont="1" applyFill="1" applyBorder="1" applyAlignment="1">
      <alignment horizontal="center" vertical="center" wrapText="1"/>
    </xf>
    <xf numFmtId="49" fontId="12" fillId="0" borderId="1" xfId="3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12" fillId="2" borderId="1" xfId="3" quotePrefix="1" applyNumberFormat="1" applyFont="1" applyFill="1" applyBorder="1" applyAlignment="1">
      <alignment vertical="center" wrapText="1"/>
    </xf>
    <xf numFmtId="1" fontId="12" fillId="0" borderId="1" xfId="3" quotePrefix="1" applyNumberFormat="1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/>
    </xf>
    <xf numFmtId="3" fontId="12" fillId="0" borderId="1" xfId="3" applyNumberFormat="1" applyFont="1" applyBorder="1" applyAlignment="1">
      <alignment vertical="center" wrapText="1"/>
    </xf>
    <xf numFmtId="3" fontId="13" fillId="2" borderId="1" xfId="3" quotePrefix="1" applyNumberFormat="1" applyFont="1" applyFill="1" applyBorder="1" applyAlignment="1">
      <alignment horizontal="left" vertical="center" wrapText="1"/>
    </xf>
    <xf numFmtId="3" fontId="13" fillId="0" borderId="1" xfId="3" applyNumberFormat="1" applyFont="1" applyBorder="1" applyAlignment="1">
      <alignment horizontal="left" vertical="center" wrapText="1"/>
    </xf>
    <xf numFmtId="1" fontId="12" fillId="0" borderId="1" xfId="3" applyNumberFormat="1" applyFont="1" applyBorder="1" applyAlignment="1">
      <alignment horizontal="left" vertical="center" wrapText="1"/>
    </xf>
    <xf numFmtId="3" fontId="12" fillId="2" borderId="1" xfId="3" quotePrefix="1" applyNumberFormat="1" applyFont="1" applyFill="1" applyBorder="1" applyAlignment="1">
      <alignment horizontal="left" vertical="center" wrapText="1"/>
    </xf>
    <xf numFmtId="165" fontId="10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4" fillId="0" borderId="1" xfId="0" applyFont="1" applyBorder="1" applyAlignment="1">
      <alignment horizontal="left" vertical="center"/>
    </xf>
    <xf numFmtId="165" fontId="14" fillId="0" borderId="1" xfId="2" applyNumberFormat="1" applyFont="1" applyBorder="1" applyAlignment="1">
      <alignment horizontal="center" vertical="center"/>
    </xf>
    <xf numFmtId="0" fontId="9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5" fontId="15" fillId="0" borderId="1" xfId="2" applyNumberFormat="1" applyFont="1" applyBorder="1" applyAlignment="1">
      <alignment horizontal="center" vertical="center"/>
    </xf>
    <xf numFmtId="3" fontId="5" fillId="2" borderId="1" xfId="3" quotePrefix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 wrapText="1"/>
    </xf>
    <xf numFmtId="165" fontId="18" fillId="0" borderId="1" xfId="2" applyNumberFormat="1" applyFont="1" applyBorder="1" applyAlignment="1">
      <alignment horizontal="right" vertical="center"/>
    </xf>
    <xf numFmtId="0" fontId="12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12" fillId="0" borderId="1" xfId="5" applyNumberFormat="1" applyFont="1" applyFill="1" applyBorder="1" applyAlignment="1">
      <alignment vertical="center" wrapText="1"/>
    </xf>
    <xf numFmtId="3" fontId="13" fillId="0" borderId="1" xfId="3" applyNumberFormat="1" applyFont="1" applyBorder="1" applyAlignment="1">
      <alignment horizontal="right" vertical="center" wrapText="1"/>
    </xf>
    <xf numFmtId="3" fontId="12" fillId="0" borderId="1" xfId="3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3" fontId="12" fillId="2" borderId="1" xfId="3" quotePrefix="1" applyNumberFormat="1" applyFont="1" applyFill="1" applyBorder="1" applyAlignment="1">
      <alignment horizontal="right" vertical="center" wrapText="1"/>
    </xf>
    <xf numFmtId="1" fontId="12" fillId="0" borderId="1" xfId="3" quotePrefix="1" applyNumberFormat="1" applyFont="1" applyBorder="1" applyAlignment="1">
      <alignment horizontal="right" vertical="center" wrapText="1"/>
    </xf>
    <xf numFmtId="2" fontId="5" fillId="0" borderId="1" xfId="0" quotePrefix="1" applyNumberFormat="1" applyFont="1" applyBorder="1" applyAlignment="1">
      <alignment vertical="center" wrapText="1"/>
    </xf>
    <xf numFmtId="1" fontId="12" fillId="0" borderId="1" xfId="0" quotePrefix="1" applyNumberFormat="1" applyFont="1" applyBorder="1" applyAlignment="1">
      <alignment horizontal="right" vertical="center" wrapText="1"/>
    </xf>
    <xf numFmtId="3" fontId="13" fillId="2" borderId="1" xfId="3" quotePrefix="1" applyNumberFormat="1" applyFont="1" applyFill="1" applyBorder="1" applyAlignment="1">
      <alignment horizontal="right" vertical="center" wrapText="1"/>
    </xf>
    <xf numFmtId="1" fontId="12" fillId="0" borderId="1" xfId="3" applyNumberFormat="1" applyFont="1" applyBorder="1" applyAlignment="1">
      <alignment horizontal="right" vertical="center" wrapText="1"/>
    </xf>
    <xf numFmtId="0" fontId="22" fillId="2" borderId="0" xfId="0" applyFont="1" applyFill="1"/>
    <xf numFmtId="0" fontId="22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2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0" fontId="18" fillId="0" borderId="0" xfId="0" applyFont="1"/>
    <xf numFmtId="3" fontId="28" fillId="0" borderId="1" xfId="0" applyNumberFormat="1" applyFont="1" applyBorder="1" applyAlignment="1">
      <alignment horizontal="center" vertical="center"/>
    </xf>
    <xf numFmtId="3" fontId="18" fillId="0" borderId="0" xfId="0" applyNumberFormat="1" applyFont="1"/>
    <xf numFmtId="166" fontId="28" fillId="0" borderId="1" xfId="0" applyNumberFormat="1" applyFont="1" applyBorder="1" applyAlignment="1">
      <alignment horizontal="left" vertical="center"/>
    </xf>
    <xf numFmtId="3" fontId="18" fillId="0" borderId="1" xfId="2" applyNumberFormat="1" applyFont="1" applyBorder="1" applyAlignment="1">
      <alignment horizontal="right" vertical="center"/>
    </xf>
    <xf numFmtId="0" fontId="28" fillId="0" borderId="0" xfId="0" applyFont="1"/>
    <xf numFmtId="0" fontId="2" fillId="0" borderId="0" xfId="0" applyFont="1" applyAlignment="1">
      <alignment horizontal="right"/>
    </xf>
    <xf numFmtId="1" fontId="18" fillId="2" borderId="1" xfId="3" applyNumberFormat="1" applyFont="1" applyFill="1" applyBorder="1" applyAlignment="1">
      <alignment vertical="center" wrapText="1"/>
    </xf>
    <xf numFmtId="3" fontId="29" fillId="0" borderId="1" xfId="2" applyNumberFormat="1" applyFont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right" vertical="center"/>
    </xf>
    <xf numFmtId="166" fontId="30" fillId="2" borderId="0" xfId="0" applyNumberFormat="1" applyFont="1" applyFill="1" applyAlignment="1">
      <alignment horizontal="right"/>
    </xf>
    <xf numFmtId="0" fontId="30" fillId="0" borderId="0" xfId="0" applyFont="1"/>
    <xf numFmtId="3" fontId="3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left" vertical="center"/>
    </xf>
    <xf numFmtId="3" fontId="31" fillId="2" borderId="1" xfId="2" applyNumberFormat="1" applyFont="1" applyFill="1" applyBorder="1" applyAlignment="1">
      <alignment horizontal="right" vertical="center"/>
    </xf>
    <xf numFmtId="1" fontId="32" fillId="2" borderId="9" xfId="3" applyNumberFormat="1" applyFont="1" applyFill="1" applyBorder="1" applyAlignment="1">
      <alignment horizontal="justify" vertical="center" wrapText="1"/>
    </xf>
    <xf numFmtId="3" fontId="32" fillId="0" borderId="1" xfId="2" applyNumberFormat="1" applyFont="1" applyBorder="1" applyAlignment="1">
      <alignment horizontal="right" vertical="center"/>
    </xf>
    <xf numFmtId="3" fontId="32" fillId="2" borderId="1" xfId="2" applyNumberFormat="1" applyFont="1" applyFill="1" applyBorder="1" applyAlignment="1">
      <alignment horizontal="right" vertical="center"/>
    </xf>
    <xf numFmtId="1" fontId="31" fillId="2" borderId="1" xfId="3" applyNumberFormat="1" applyFont="1" applyFill="1" applyBorder="1" applyAlignment="1">
      <alignment horizontal="center" vertical="center" wrapText="1"/>
    </xf>
    <xf numFmtId="0" fontId="31" fillId="2" borderId="1" xfId="13" applyFont="1" applyFill="1" applyBorder="1"/>
    <xf numFmtId="3" fontId="31" fillId="2" borderId="1" xfId="7" applyNumberFormat="1" applyFont="1" applyFill="1" applyBorder="1" applyAlignment="1">
      <alignment horizontal="right" vertical="center" wrapText="1"/>
    </xf>
    <xf numFmtId="3" fontId="32" fillId="2" borderId="1" xfId="0" applyNumberFormat="1" applyFont="1" applyFill="1" applyBorder="1" applyAlignment="1">
      <alignment horizontal="left" vertical="center" wrapText="1"/>
    </xf>
    <xf numFmtId="1" fontId="32" fillId="2" borderId="1" xfId="3" applyNumberFormat="1" applyFont="1" applyFill="1" applyBorder="1" applyAlignment="1">
      <alignment vertical="center" wrapText="1"/>
    </xf>
    <xf numFmtId="3" fontId="32" fillId="0" borderId="1" xfId="2" applyNumberFormat="1" applyFont="1" applyBorder="1" applyAlignment="1">
      <alignment horizontal="left" vertical="center"/>
    </xf>
    <xf numFmtId="0" fontId="32" fillId="2" borderId="0" xfId="0" applyFont="1" applyFill="1" applyAlignment="1">
      <alignment horizontal="justify" vertical="center"/>
    </xf>
    <xf numFmtId="0" fontId="32" fillId="2" borderId="1" xfId="0" applyFont="1" applyFill="1" applyBorder="1" applyAlignment="1">
      <alignment vertical="center" wrapText="1"/>
    </xf>
    <xf numFmtId="3" fontId="32" fillId="0" borderId="1" xfId="2" applyNumberFormat="1" applyFont="1" applyBorder="1" applyAlignment="1">
      <alignment horizontal="left" vertical="center" wrapText="1"/>
    </xf>
    <xf numFmtId="3" fontId="31" fillId="0" borderId="1" xfId="0" quotePrefix="1" applyNumberFormat="1" applyFont="1" applyBorder="1" applyAlignment="1">
      <alignment horizontal="center" vertical="center" wrapText="1"/>
    </xf>
    <xf numFmtId="166" fontId="31" fillId="3" borderId="1" xfId="0" applyNumberFormat="1" applyFont="1" applyFill="1" applyBorder="1" applyAlignment="1">
      <alignment horizontal="left" vertical="center" wrapText="1"/>
    </xf>
    <xf numFmtId="165" fontId="32" fillId="2" borderId="7" xfId="2" applyNumberFormat="1" applyFont="1" applyFill="1" applyBorder="1" applyAlignment="1">
      <alignment vertical="center" wrapText="1"/>
    </xf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left" wrapText="1"/>
    </xf>
    <xf numFmtId="0" fontId="30" fillId="2" borderId="0" xfId="0" applyFont="1" applyFill="1" applyAlignment="1">
      <alignment horizontal="right"/>
    </xf>
    <xf numFmtId="0" fontId="31" fillId="2" borderId="1" xfId="0" applyFont="1" applyFill="1" applyBorder="1" applyAlignment="1" applyProtection="1">
      <alignment wrapText="1" shrinkToFit="1"/>
      <protection locked="0"/>
    </xf>
    <xf numFmtId="167" fontId="31" fillId="2" borderId="1" xfId="2" applyNumberFormat="1" applyFont="1" applyFill="1" applyBorder="1" applyAlignment="1">
      <alignment horizontal="right" vertical="center"/>
    </xf>
    <xf numFmtId="167" fontId="32" fillId="2" borderId="1" xfId="2" applyNumberFormat="1" applyFont="1" applyFill="1" applyBorder="1" applyAlignment="1">
      <alignment horizontal="right" vertical="center"/>
    </xf>
    <xf numFmtId="0" fontId="3" fillId="2" borderId="0" xfId="0" applyFont="1" applyFill="1"/>
    <xf numFmtId="0" fontId="23" fillId="2" borderId="0" xfId="0" applyFont="1" applyFill="1"/>
    <xf numFmtId="0" fontId="2" fillId="4" borderId="0" xfId="0" applyFont="1" applyFill="1"/>
    <xf numFmtId="1" fontId="32" fillId="0" borderId="1" xfId="3" applyNumberFormat="1" applyFont="1" applyBorder="1" applyAlignment="1">
      <alignment vertical="center" wrapText="1"/>
    </xf>
    <xf numFmtId="3" fontId="32" fillId="0" borderId="1" xfId="3" applyNumberFormat="1" applyFont="1" applyBorder="1" applyAlignment="1">
      <alignment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top" wrapText="1"/>
    </xf>
    <xf numFmtId="3" fontId="32" fillId="0" borderId="1" xfId="2" applyNumberFormat="1" applyFont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168" fontId="35" fillId="3" borderId="1" xfId="20" applyNumberFormat="1" applyFont="1" applyFill="1" applyBorder="1" applyAlignment="1">
      <alignment horizontal="center" vertical="center" wrapText="1"/>
    </xf>
    <xf numFmtId="165" fontId="36" fillId="3" borderId="1" xfId="2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right" vertical="center"/>
    </xf>
    <xf numFmtId="3" fontId="18" fillId="2" borderId="1" xfId="2" applyNumberFormat="1" applyFont="1" applyFill="1" applyBorder="1" applyAlignment="1">
      <alignment horizontal="left" vertical="center"/>
    </xf>
    <xf numFmtId="165" fontId="35" fillId="3" borderId="1" xfId="2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left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/>
    <xf numFmtId="168" fontId="37" fillId="3" borderId="1" xfId="2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3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top" wrapText="1"/>
    </xf>
    <xf numFmtId="165" fontId="38" fillId="2" borderId="1" xfId="0" applyNumberFormat="1" applyFont="1" applyFill="1" applyBorder="1" applyAlignment="1">
      <alignment horizontal="center" vertical="top" wrapText="1"/>
    </xf>
    <xf numFmtId="168" fontId="38" fillId="2" borderId="1" xfId="0" applyNumberFormat="1" applyFont="1" applyFill="1" applyBorder="1" applyAlignment="1">
      <alignment horizontal="center" vertical="top" wrapText="1"/>
    </xf>
    <xf numFmtId="168" fontId="33" fillId="2" borderId="1" xfId="0" applyNumberFormat="1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169" fontId="38" fillId="2" borderId="1" xfId="0" applyNumberFormat="1" applyFont="1" applyFill="1" applyBorder="1" applyAlignment="1">
      <alignment horizontal="center" vertical="top" wrapText="1"/>
    </xf>
    <xf numFmtId="3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left" vertical="center" wrapText="1"/>
    </xf>
    <xf numFmtId="1" fontId="40" fillId="2" borderId="5" xfId="3" applyNumberFormat="1" applyFont="1" applyFill="1" applyBorder="1" applyAlignment="1">
      <alignment horizontal="center" vertical="center" wrapText="1"/>
    </xf>
    <xf numFmtId="168" fontId="41" fillId="3" borderId="1" xfId="20" applyNumberFormat="1" applyFont="1" applyFill="1" applyBorder="1" applyAlignment="1">
      <alignment horizontal="center" vertical="center" wrapText="1"/>
    </xf>
    <xf numFmtId="3" fontId="40" fillId="2" borderId="1" xfId="2" applyNumberFormat="1" applyFont="1" applyFill="1" applyBorder="1" applyAlignment="1">
      <alignment horizontal="right" vertical="center"/>
    </xf>
    <xf numFmtId="167" fontId="40" fillId="2" borderId="1" xfId="2" applyNumberFormat="1" applyFont="1" applyFill="1" applyBorder="1" applyAlignment="1">
      <alignment horizontal="right" vertical="center"/>
    </xf>
    <xf numFmtId="0" fontId="42" fillId="0" borderId="0" xfId="0" applyFont="1"/>
    <xf numFmtId="0" fontId="40" fillId="2" borderId="1" xfId="0" applyFont="1" applyFill="1" applyBorder="1" applyAlignment="1" applyProtection="1">
      <alignment wrapText="1" shrinkToFit="1"/>
      <protection locked="0"/>
    </xf>
    <xf numFmtId="168" fontId="43" fillId="3" borderId="1" xfId="20" applyNumberFormat="1" applyFont="1" applyFill="1" applyBorder="1" applyAlignment="1">
      <alignment horizontal="center" vertical="center" wrapText="1"/>
    </xf>
    <xf numFmtId="0" fontId="26" fillId="0" borderId="0" xfId="0" applyFont="1"/>
    <xf numFmtId="166" fontId="40" fillId="0" borderId="6" xfId="0" applyNumberFormat="1" applyFont="1" applyBorder="1" applyAlignment="1">
      <alignment horizontal="left" vertical="center" wrapText="1"/>
    </xf>
    <xf numFmtId="165" fontId="37" fillId="3" borderId="1" xfId="20" applyNumberFormat="1" applyFont="1" applyFill="1" applyBorder="1" applyAlignment="1">
      <alignment horizontal="center" vertical="center" wrapText="1"/>
    </xf>
    <xf numFmtId="165" fontId="43" fillId="3" borderId="1" xfId="20" applyNumberFormat="1" applyFont="1" applyFill="1" applyBorder="1" applyAlignment="1">
      <alignment horizontal="center" vertical="center" wrapText="1"/>
    </xf>
    <xf numFmtId="170" fontId="18" fillId="0" borderId="0" xfId="0" applyNumberFormat="1" applyFont="1"/>
    <xf numFmtId="165" fontId="18" fillId="0" borderId="0" xfId="0" applyNumberFormat="1" applyFont="1"/>
    <xf numFmtId="3" fontId="34" fillId="2" borderId="0" xfId="0" applyNumberFormat="1" applyFont="1" applyFill="1" applyAlignment="1">
      <alignment horizontal="center" vertical="center"/>
    </xf>
    <xf numFmtId="166" fontId="21" fillId="2" borderId="0" xfId="0" applyNumberFormat="1" applyFont="1" applyFill="1" applyAlignment="1">
      <alignment horizontal="center"/>
    </xf>
    <xf numFmtId="166" fontId="33" fillId="2" borderId="0" xfId="0" applyNumberFormat="1" applyFont="1" applyFill="1" applyAlignment="1">
      <alignment horizontal="center"/>
    </xf>
    <xf numFmtId="166" fontId="28" fillId="0" borderId="6" xfId="0" applyNumberFormat="1" applyFont="1" applyBorder="1" applyAlignment="1">
      <alignment horizontal="center" vertical="center" wrapText="1"/>
    </xf>
    <xf numFmtId="166" fontId="28" fillId="0" borderId="5" xfId="0" applyNumberFormat="1" applyFont="1" applyBorder="1" applyAlignment="1">
      <alignment horizontal="center" vertical="center" wrapText="1"/>
    </xf>
    <xf numFmtId="166" fontId="28" fillId="0" borderId="7" xfId="0" applyNumberFormat="1" applyFont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166" fontId="16" fillId="2" borderId="0" xfId="0" applyNumberFormat="1" applyFont="1" applyFill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/>
    </xf>
    <xf numFmtId="166" fontId="34" fillId="2" borderId="0" xfId="0" applyNumberFormat="1" applyFont="1" applyFill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</cellXfs>
  <cellStyles count="21">
    <cellStyle name="Comma" xfId="2" builtinId="3"/>
    <cellStyle name="Comma 10" xfId="14"/>
    <cellStyle name="Comma 10 10" xfId="6"/>
    <cellStyle name="Comma 11" xfId="7"/>
    <cellStyle name="Comma 12" xfId="4"/>
    <cellStyle name="Comma 14 2" xfId="15"/>
    <cellStyle name="Comma 20 2" xfId="1"/>
    <cellStyle name="Comma 20 2 2" xfId="5"/>
    <cellStyle name="Comma 3 2" xfId="20"/>
    <cellStyle name="Comma 8" xfId="10"/>
    <cellStyle name="Comma 9" xfId="9"/>
    <cellStyle name="Normal" xfId="0" builtinId="0"/>
    <cellStyle name="Normal 10" xfId="13"/>
    <cellStyle name="Normal 12" xfId="16"/>
    <cellStyle name="Normal 16" xfId="17"/>
    <cellStyle name="Normal 2" xfId="12"/>
    <cellStyle name="Normal 21_PHU LUC KH2022 VON TINH" xfId="8"/>
    <cellStyle name="Normal 3" xfId="18"/>
    <cellStyle name="Normal 5" xfId="11"/>
    <cellStyle name="Normal 5 2" xfId="19"/>
    <cellStyle name="Normal_Bieu mau (CV )" xfId="3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1308602</xdr:colOff>
      <xdr:row>2</xdr:row>
      <xdr:rowOff>32011</xdr:rowOff>
    </xdr:from>
    <xdr:to>
      <xdr:col>1</xdr:col>
      <xdr:colOff>1813427</xdr:colOff>
      <xdr:row>2</xdr:row>
      <xdr:rowOff>32011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923397" y="4736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1BE5C2D8-5A87-4D0E-99EF-6781CB3C9EE5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C771A031-E266-4BAC-BD61-BDB2D8B1FDAA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7431676B-5593-4D0D-AE28-6B2099D4896B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0311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2BD052AA-ED56-45CF-B1A8-20D7B3CCFBCA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0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21204A61-3962-4075-8DDF-693F2811FCE6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8329E688-B17D-4F9A-9979-ABA1F8D0CF30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03112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363CCA86-EB2E-4FDC-B64E-0FA9C6DDE5DF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0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F0A5BD6D-1EF3-41EA-8D5E-C44F0BF684F5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6DB7884C-A34E-4C6E-B951-3F1B03507951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E17B6D9A-C304-460E-A5AD-895343C6961D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4B8857D9-8D4E-40A3-9800-2FE0F94A68DA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8A913E0F-2DA4-4E58-9289-79D98FFA6093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EC620AA3-6266-4238-BB43-BA509ADAE095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938A067C-39BB-43DB-8D50-A50711810B42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502BB71E-3B01-4E4F-B3EC-8AF62B298FF8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15269F0A-3952-4FD7-9CB7-128F5A6B5B35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88A86C56-740B-441E-9924-334A049B3A8D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9B09FD12-4893-4136-9922-3E4E73C5CF30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03112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A33FB7FE-432F-4C5D-9862-1F5DF7A94315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0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6F515115-0153-4CEF-A460-A13127CB06F9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8E651679-D69C-4765-A8D6-D6BF67745BEC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03112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5F4B26C9-BB72-4A8E-BD04-B2B2A0BA5316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0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EB393004-F521-4001-AC7F-E2D14D64C919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411616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7FD02F3D-C4FE-4A2A-A795-2272B112A47E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411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3CCC850B-BE3C-4F39-8D92-91FA3F2F7846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1D5C254-D2E2-43ED-9D74-290BFE382725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9411C352-0E3D-43AB-A05C-2715AD5250DA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15AC222B-4AF6-4267-9419-CF9595DDC729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14</xdr:row>
      <xdr:rowOff>0</xdr:rowOff>
    </xdr:from>
    <xdr:ext cx="0" cy="572861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151455F7-528D-463B-B956-96C6B7B12558}"/>
            </a:ext>
          </a:extLst>
        </xdr:cNvPr>
        <xdr:cNvSpPr txBox="1">
          <a:spLocks noChangeArrowheads="1"/>
        </xdr:cNvSpPr>
      </xdr:nvSpPr>
      <xdr:spPr bwMode="auto">
        <a:xfrm>
          <a:off x="1571625" y="383857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173E071A-C1BC-4DEF-AA26-4B1F563D16F3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26076AB4-D832-4380-BB43-DF055FE06612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A3073943-5D49-4B40-9F05-68422663B259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4E8A30F1-9A0F-48BD-9B6E-55EAC209D47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255BAE56-6C23-4DFB-A72B-98CA2A8FE910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6389D4A9-9AA4-4778-8933-A37D6BD7BC15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D3AC6F95-16F7-4229-9B3E-4801D44747B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D8D6567B-1757-4CD0-859F-9EC1EBAF88B0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69640A56-7177-4A23-9596-1FF4011334D3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F1E8465E-7BA9-45C8-A0F2-BA4996FF5661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BA372F5F-CEBD-4270-81AC-85EC4C81A410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015D0033-6F68-4932-9298-382CD18C76CC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F35B8460-C157-4C38-9F1C-EBA703DAD8A4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FD4EA394-2C63-4528-84D5-1032B7402206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5E26F119-7DFF-42C2-9D1B-8DABBB3F28C2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AAF8AAA3-ED66-4336-B5B3-563571964457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A6B9A7B-73C6-4514-AE49-2B5679112A6D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05B125FE-0C4B-49A9-9794-08C7050F9821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EE5CD1EB-04BE-47A5-9AC9-B6D4494BAA7F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791C88EE-8DB3-4B43-AA88-6418A6634168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B795A686-108B-42BE-9F99-DBCA137F3FBF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857281DB-272B-41E6-882B-EBE7C216C74C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2C1433F5-4539-485D-93B7-32D9FE7A5B9C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DD088A08-CC5A-4270-8E5E-485196F091F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54A129E8-D4D5-4A31-B7E3-35810DBFB0C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4BD8ACEB-9C76-45FB-AF1F-663AC8C8041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C03F9F61-3642-47B1-ADFB-53BF5D005F39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xmlns="" id="{48A73382-EFF7-4D76-9BA6-894A867A2976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5A30932E-DFF3-4464-9303-57CC0CBBA3D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xmlns="" id="{58421BD2-84A9-4DDD-BAE7-CD5A2ED843AC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6A075073-498F-4106-A028-7EC3FC1DCEFE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DB1BA441-C4EA-434E-9ECE-834C2ADD565D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9E3CEF0C-370F-4DF1-83D9-B1B8321A38BB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xmlns="" id="{609F6A66-F67F-4780-906F-EC4BB730580B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1D52EA8C-8BBC-4EAD-B3FA-E66DAF78E971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xmlns="" id="{3F3E5E4C-8762-44A3-BFE0-29F79BE79899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ADC88594-C804-401B-AD24-D5065ABB112F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58CC09F7-48B4-49FE-80AC-076692730914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05C2E0DD-B94F-4FB1-8AE9-6FA83B1F3964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xmlns="" id="{96F05C77-7450-4E6E-A6C0-F3F1F55ACAF9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4660DDE6-F9D2-4D6E-91B7-B88F65C09317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4F82E019-77D7-43E7-AF09-9299C5C5AE2D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71528210-716E-4430-879D-E5F3D5E55752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36DDFC27-27D7-40BA-8ADB-40F273F3E9D1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42430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1A340FFD-C375-47D6-9DE0-7A8834D376F6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2F4298E4-33DD-4FC4-8F22-C2F2696EECE0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9C0C0D23-C7A6-4C1C-A3C9-5DBA2A3085D5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66955BB4-F385-4263-AAC0-F9D79E358A53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xmlns="" id="{A809EA33-EC15-4651-8B5F-D32D8146C3FC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1009650</xdr:colOff>
      <xdr:row>15</xdr:row>
      <xdr:rowOff>0</xdr:rowOff>
    </xdr:from>
    <xdr:to>
      <xdr:col>1</xdr:col>
      <xdr:colOff>1009650</xdr:colOff>
      <xdr:row>16</xdr:row>
      <xdr:rowOff>71005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10B7A381-F846-4D96-98D9-DD7898175550}"/>
            </a:ext>
          </a:extLst>
        </xdr:cNvPr>
        <xdr:cNvSpPr txBox="1">
          <a:spLocks noChangeArrowheads="1"/>
        </xdr:cNvSpPr>
      </xdr:nvSpPr>
      <xdr:spPr bwMode="auto">
        <a:xfrm>
          <a:off x="1362075" y="882015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xmlns="" id="{65E74D9A-7281-4B1C-8238-F28233C3B720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59D661A2-9D2A-4B53-8863-98ECEC08A464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7664705A-3BD4-41CE-A2D3-7B1AA2E26AC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93612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BA7CA7A1-5F21-400E-8591-F24107D2AFF9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9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3A511FA4-AC30-403A-831F-992A96F5796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84A60B17-1CDA-48B3-8A8E-615BED2C95E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xmlns="" id="{83EAB563-9BE7-4ADF-8106-444C870E3A52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CDB594EE-F3B5-4219-9FBC-BCCF8B5C6C4A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C95C9ABE-1A6D-4B2D-8B67-EBE429FF4CC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93612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xmlns="" id="{753B047D-066A-4B36-B6F5-4BF21D6D77D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9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F4761A6E-14C9-4EC6-A91F-33B6F6B940AD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xmlns="" id="{B6D2F6F9-25DE-4698-859D-62E46AFCF73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5F58618D-1419-4A0B-B2CA-C32DDF2B661D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8421FC8C-AEE4-40D2-85DA-478CBD75888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78B9AB87-A0A4-42CC-AF80-5BD4FE8F7B2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E66DA5C7-D87F-4C24-88E3-D625BCB4E595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F6FE8EE-5645-4DE8-9D7D-CE7E539F2FD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xmlns="" id="{9FA04EEE-A649-48ED-A0CA-76062ADEF1FA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0ACF770A-07F4-4E1B-98F9-13EC938FB0DD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53944F9F-8115-4F58-A199-30B4F1CC187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C80C6F69-9B84-4281-AA3C-9CF621B53863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777E328A-FB64-436E-AD7C-13ED530182F1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208ACF35-2194-416F-BE2B-E6A1C4CD7F49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xmlns="" id="{08FDCA34-2FE6-4EBC-A132-F7F54B5463B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xmlns="" id="{DA6421EF-8210-4413-BC6D-6AF8F05901A6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4FF6CE3A-A52B-4CBF-A330-C3D6BD518429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1156B415-F64C-479F-A839-58B9A8689D76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A864ACCB-80D1-4B4B-A459-7BFF5D20496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71AE3364-1981-4B02-94FA-795E61D11F8F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09FC8E17-598E-4304-94AA-DB6F06328CE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xmlns="" id="{8EC367EE-E790-4DF3-8AA3-A9666153B101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EA9BCA30-AD6E-4167-B912-5E54FC5271C2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xmlns="" id="{CE1003D9-F063-4F09-8B86-F8857863B896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C3B35B99-6823-4040-9F80-C90E7CDD73CF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4B95BE34-8B23-45C9-8216-D8BA9CBFE66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5A306B50-8634-4512-9420-C81368B7BB6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93612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0D030B35-FDD1-4815-8919-6FD9977ABB95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9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2B24F86-93C5-4E41-A8B9-C4111E1011E5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8E115791-3B73-4E4E-B834-C7AE773C4C91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54408C1D-4EFE-4293-BD33-94CFD0F24545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8D8A861D-C9E4-4C69-821B-EAF7165CAB9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A03AD91A-6765-4BDA-AE0B-AB78DB7B6E3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8C1D25FB-91C4-4C0F-9F4E-EBA1E65156CD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ED9B5EC6-E1D2-4153-9F2F-3DC0B04125C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89479C05-E527-4F6E-A2E8-566543198A68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xmlns="" id="{5BF3A7EA-12ED-42E4-B309-E104FD9BCFE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A4E665C9-9F18-47F9-94D7-28F5EF6FD35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xmlns="" id="{4CA2A6CB-EEF8-4CEB-9DAB-C5AA04BE6DB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2F219716-D115-4060-A367-471F5EF8C62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1BBE1D54-16F6-49F9-BEC0-0991DA5C55B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9F9D8BCD-E426-4340-8484-402596A52E4B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xmlns="" id="{E85CB36B-DC31-4DBB-9659-DF1E097220F2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965105C3-0556-44BA-A470-9A89E02D62E6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xmlns="" id="{27215DC4-8B99-41A6-AC4A-6B2386BB497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9CF435BF-6335-4AB5-AB4F-BE50DC67AFC4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45F9762A-06A9-4A76-A4C6-C00D49D410B8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72861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A071C907-8072-4B91-8E80-ED23C9E58B24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7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xmlns="" id="{F7C93CA2-30B0-4A54-ADD0-608338F9B75D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885449EB-D130-4621-B3C8-66215240BDDD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013E6D86-B1E7-4133-AE74-82F47EAFF9A0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93612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xmlns="" id="{4D8713C6-73A8-45EF-A58F-5F10E9DFA07E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9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FA0B1FC4-E51B-4D0F-A4EC-6F2BC6CD0D4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602116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xmlns="" id="{C47DB6D3-18DA-4F41-ABAA-09552E9A5833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60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1BBF3B58-4661-4620-BE14-3E9958D4C394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3359521D-3799-47F4-94CD-5106CA208010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5D007126-13CB-4694-B98D-5790BD57C1C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E2B91C5F-0EE3-4F09-8189-F0A448E3CC18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820E1EDE-DAA1-4151-B5CC-B3AFD9915B4C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763361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564E383C-AD8F-4AD3-825B-6F10A9C7C742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1209675</xdr:colOff>
      <xdr:row>34</xdr:row>
      <xdr:rowOff>0</xdr:rowOff>
    </xdr:from>
    <xdr:ext cx="0" cy="593612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62D357CC-9852-46DA-9760-B4E178CE8407}"/>
            </a:ext>
          </a:extLst>
        </xdr:cNvPr>
        <xdr:cNvSpPr txBox="1">
          <a:spLocks noChangeArrowheads="1"/>
        </xdr:cNvSpPr>
      </xdr:nvSpPr>
      <xdr:spPr bwMode="auto">
        <a:xfrm>
          <a:off x="1571625" y="4810125"/>
          <a:ext cx="0" cy="59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86591</xdr:colOff>
      <xdr:row>2</xdr:row>
      <xdr:rowOff>0</xdr:rowOff>
    </xdr:from>
    <xdr:to>
      <xdr:col>7</xdr:col>
      <xdr:colOff>432955</xdr:colOff>
      <xdr:row>2</xdr:row>
      <xdr:rowOff>8659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EE6BB219-593C-2F75-4B4E-D76CF4720BA6}"/>
            </a:ext>
          </a:extLst>
        </xdr:cNvPr>
        <xdr:cNvCxnSpPr/>
      </xdr:nvCxnSpPr>
      <xdr:spPr>
        <a:xfrm>
          <a:off x="5541818" y="441614"/>
          <a:ext cx="2060864" cy="86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7620</xdr:rowOff>
    </xdr:from>
    <xdr:to>
      <xdr:col>1</xdr:col>
      <xdr:colOff>762000</xdr:colOff>
      <xdr:row>2</xdr:row>
      <xdr:rowOff>15240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FA1F1593-E975-4AA5-B730-2CE8A490B24B}"/>
            </a:ext>
          </a:extLst>
        </xdr:cNvPr>
        <xdr:cNvCxnSpPr/>
      </xdr:nvCxnSpPr>
      <xdr:spPr>
        <a:xfrm flipV="1">
          <a:off x="342900" y="441960"/>
          <a:ext cx="77724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2</xdr:row>
      <xdr:rowOff>22860</xdr:rowOff>
    </xdr:from>
    <xdr:to>
      <xdr:col>16</xdr:col>
      <xdr:colOff>30480</xdr:colOff>
      <xdr:row>2</xdr:row>
      <xdr:rowOff>30480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2922C24F-DB1C-C63C-902F-863AF9F284F8}"/>
            </a:ext>
          </a:extLst>
        </xdr:cNvPr>
        <xdr:cNvCxnSpPr/>
      </xdr:nvCxnSpPr>
      <xdr:spPr>
        <a:xfrm>
          <a:off x="4023360" y="457200"/>
          <a:ext cx="204978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abSelected="1" topLeftCell="A5" zoomScale="88" zoomScaleNormal="70" workbookViewId="0">
      <selection activeCell="L13" sqref="L13"/>
    </sheetView>
  </sheetViews>
  <sheetFormatPr defaultColWidth="9.140625" defaultRowHeight="16.5" x14ac:dyDescent="0.25"/>
  <cols>
    <col min="1" max="1" width="8.140625" style="62" customWidth="1"/>
    <col min="2" max="2" width="49.42578125" style="1" customWidth="1"/>
    <col min="3" max="3" width="15.140625" style="1" customWidth="1"/>
    <col min="4" max="4" width="15.7109375" style="101" customWidth="1"/>
    <col min="5" max="5" width="14.140625" style="95" customWidth="1"/>
    <col min="6" max="6" width="13.42578125" style="69" customWidth="1"/>
    <col min="7" max="8" width="9.140625" style="1"/>
    <col min="9" max="9" width="12.28515625" style="1" customWidth="1"/>
    <col min="10" max="11" width="9.140625" style="1"/>
    <col min="12" max="12" width="11.140625" style="1" bestFit="1" customWidth="1"/>
    <col min="13" max="16384" width="9.140625" style="1"/>
  </cols>
  <sheetData>
    <row r="1" spans="1:13" s="74" customFormat="1" x14ac:dyDescent="0.25">
      <c r="A1" s="151" t="s">
        <v>122</v>
      </c>
      <c r="B1" s="151"/>
      <c r="C1" s="115"/>
      <c r="D1" s="115"/>
      <c r="E1" s="146" t="s">
        <v>136</v>
      </c>
      <c r="F1" s="146"/>
      <c r="G1" s="146"/>
      <c r="H1" s="146"/>
      <c r="I1" s="146"/>
    </row>
    <row r="2" spans="1:13" s="74" customFormat="1" ht="17.45" customHeight="1" x14ac:dyDescent="0.3">
      <c r="A2" s="151" t="s">
        <v>124</v>
      </c>
      <c r="B2" s="151"/>
      <c r="C2" s="115"/>
      <c r="D2" s="115"/>
      <c r="E2" s="147" t="s">
        <v>137</v>
      </c>
      <c r="F2" s="147"/>
      <c r="G2" s="147"/>
      <c r="H2" s="147"/>
      <c r="I2" s="147"/>
    </row>
    <row r="3" spans="1:13" ht="26.25" customHeight="1" x14ac:dyDescent="0.25">
      <c r="A3" s="116"/>
      <c r="B3" s="116"/>
      <c r="C3" s="116"/>
      <c r="D3" s="116"/>
      <c r="E3" s="73"/>
      <c r="F3" s="117"/>
      <c r="G3" s="118"/>
      <c r="H3" s="118"/>
      <c r="I3" s="118"/>
    </row>
    <row r="4" spans="1:13" ht="20.25" x14ac:dyDescent="0.25">
      <c r="A4" s="145" t="s">
        <v>197</v>
      </c>
      <c r="B4" s="145"/>
      <c r="C4" s="145"/>
      <c r="D4" s="145"/>
      <c r="E4" s="145"/>
      <c r="F4" s="145"/>
      <c r="G4" s="145"/>
      <c r="H4" s="145"/>
      <c r="I4" s="145"/>
    </row>
    <row r="5" spans="1:13" ht="24.95" customHeight="1" x14ac:dyDescent="0.25">
      <c r="A5" s="156" t="s">
        <v>198</v>
      </c>
      <c r="B5" s="156"/>
      <c r="C5" s="156"/>
      <c r="D5" s="156"/>
      <c r="E5" s="156"/>
      <c r="F5" s="156"/>
      <c r="G5" s="156"/>
      <c r="H5" s="156"/>
      <c r="I5" s="156"/>
    </row>
    <row r="6" spans="1:13" ht="24.95" customHeight="1" x14ac:dyDescent="0.25">
      <c r="A6" s="154" t="s">
        <v>187</v>
      </c>
      <c r="B6" s="154"/>
      <c r="C6" s="154"/>
      <c r="D6" s="154"/>
      <c r="E6" s="154"/>
      <c r="F6" s="154"/>
      <c r="G6" s="154"/>
      <c r="H6" s="154"/>
      <c r="I6" s="154"/>
    </row>
    <row r="7" spans="1:13" ht="25.5" customHeight="1" x14ac:dyDescent="0.25">
      <c r="A7" s="119"/>
      <c r="B7" s="120"/>
      <c r="C7" s="120"/>
      <c r="D7" s="120"/>
      <c r="E7" s="73"/>
      <c r="F7" s="155" t="s">
        <v>153</v>
      </c>
      <c r="G7" s="155"/>
      <c r="H7" s="155"/>
      <c r="I7" s="155"/>
    </row>
    <row r="8" spans="1:13" s="63" customFormat="1" ht="33" customHeight="1" x14ac:dyDescent="0.25">
      <c r="A8" s="152" t="s">
        <v>0</v>
      </c>
      <c r="B8" s="153" t="s">
        <v>1</v>
      </c>
      <c r="C8" s="148" t="s">
        <v>203</v>
      </c>
      <c r="D8" s="148" t="s">
        <v>211</v>
      </c>
      <c r="E8" s="148" t="s">
        <v>192</v>
      </c>
      <c r="F8" s="148" t="s">
        <v>191</v>
      </c>
      <c r="G8" s="148" t="s">
        <v>193</v>
      </c>
      <c r="H8" s="148" t="s">
        <v>194</v>
      </c>
      <c r="I8" s="148" t="s">
        <v>195</v>
      </c>
    </row>
    <row r="9" spans="1:13" s="63" customFormat="1" ht="34.5" customHeight="1" x14ac:dyDescent="0.25">
      <c r="A9" s="152"/>
      <c r="B9" s="153"/>
      <c r="C9" s="149"/>
      <c r="D9" s="149"/>
      <c r="E9" s="149"/>
      <c r="F9" s="149"/>
      <c r="G9" s="149"/>
      <c r="H9" s="149"/>
      <c r="I9" s="149"/>
    </row>
    <row r="10" spans="1:13" s="63" customFormat="1" ht="21" customHeight="1" x14ac:dyDescent="0.25">
      <c r="A10" s="152"/>
      <c r="B10" s="153"/>
      <c r="C10" s="149"/>
      <c r="D10" s="149"/>
      <c r="E10" s="149"/>
      <c r="F10" s="149"/>
      <c r="G10" s="149"/>
      <c r="H10" s="149"/>
      <c r="I10" s="149"/>
    </row>
    <row r="11" spans="1:13" s="63" customFormat="1" ht="74.25" customHeight="1" x14ac:dyDescent="0.25">
      <c r="A11" s="152"/>
      <c r="B11" s="153"/>
      <c r="C11" s="150"/>
      <c r="D11" s="150"/>
      <c r="E11" s="150"/>
      <c r="F11" s="150"/>
      <c r="G11" s="150"/>
      <c r="H11" s="150"/>
      <c r="I11" s="150"/>
    </row>
    <row r="12" spans="1:13" s="63" customFormat="1" ht="33.75" customHeight="1" x14ac:dyDescent="0.25">
      <c r="A12" s="64"/>
      <c r="B12" s="66" t="s">
        <v>152</v>
      </c>
      <c r="C12" s="66"/>
      <c r="D12" s="77">
        <f>D13+D27</f>
        <v>916496</v>
      </c>
      <c r="E12" s="77">
        <f>E13+E27</f>
        <v>168502</v>
      </c>
      <c r="F12" s="77">
        <f>F13+F27</f>
        <v>38990.781999999999</v>
      </c>
      <c r="G12" s="77">
        <f>G13+G27</f>
        <v>76331.472999999998</v>
      </c>
      <c r="H12" s="97">
        <f>F12/E12*100</f>
        <v>23.139655315663909</v>
      </c>
      <c r="I12" s="97">
        <f>G12/E12*100</f>
        <v>45.30003976213932</v>
      </c>
      <c r="K12" s="65"/>
      <c r="L12" s="65"/>
    </row>
    <row r="13" spans="1:13" s="63" customFormat="1" ht="33.75" customHeight="1" x14ac:dyDescent="0.25">
      <c r="A13" s="64" t="s">
        <v>4</v>
      </c>
      <c r="B13" s="76" t="s">
        <v>189</v>
      </c>
      <c r="C13" s="76"/>
      <c r="D13" s="77">
        <f>D14+D17</f>
        <v>394375</v>
      </c>
      <c r="E13" s="77">
        <f>E14+E17</f>
        <v>69200</v>
      </c>
      <c r="F13" s="77">
        <f t="shared" ref="F13:G13" si="0">F14+F17</f>
        <v>8950.51</v>
      </c>
      <c r="G13" s="77">
        <f t="shared" si="0"/>
        <v>24850</v>
      </c>
      <c r="H13" s="97">
        <f t="shared" ref="H13:H61" si="1">F13/E13*100</f>
        <v>12.934263005780346</v>
      </c>
      <c r="I13" s="97">
        <f t="shared" ref="I13" si="2">G13/E13*100</f>
        <v>35.910404624277461</v>
      </c>
      <c r="K13" s="65"/>
      <c r="L13" s="143"/>
      <c r="M13" s="144"/>
    </row>
    <row r="14" spans="1:13" s="68" customFormat="1" ht="31.5" customHeight="1" x14ac:dyDescent="0.25">
      <c r="A14" s="81">
        <v>1</v>
      </c>
      <c r="B14" s="82" t="s">
        <v>188</v>
      </c>
      <c r="C14" s="82"/>
      <c r="D14" s="83">
        <f t="shared" ref="D14:G14" si="3">D15+D16</f>
        <v>365000</v>
      </c>
      <c r="E14" s="83">
        <f t="shared" si="3"/>
        <v>58000</v>
      </c>
      <c r="F14" s="83">
        <f t="shared" si="3"/>
        <v>0</v>
      </c>
      <c r="G14" s="83">
        <f t="shared" si="3"/>
        <v>14000</v>
      </c>
      <c r="H14" s="97">
        <f t="shared" si="1"/>
        <v>0</v>
      </c>
      <c r="I14" s="97">
        <f t="shared" ref="I14:I57" si="4">G14/E14*100</f>
        <v>24.137931034482758</v>
      </c>
    </row>
    <row r="15" spans="1:13" s="68" customFormat="1" ht="42.6" customHeight="1" x14ac:dyDescent="0.25">
      <c r="A15" s="75"/>
      <c r="B15" s="102" t="s">
        <v>125</v>
      </c>
      <c r="C15" s="104" t="s">
        <v>205</v>
      </c>
      <c r="D15" s="114">
        <v>100000</v>
      </c>
      <c r="E15" s="80">
        <v>8000</v>
      </c>
      <c r="F15" s="83"/>
      <c r="G15" s="80">
        <v>4000</v>
      </c>
      <c r="H15" s="98">
        <f t="shared" si="1"/>
        <v>0</v>
      </c>
      <c r="I15" s="98">
        <f t="shared" si="4"/>
        <v>50</v>
      </c>
    </row>
    <row r="16" spans="1:13" s="63" customFormat="1" ht="40.9" customHeight="1" x14ac:dyDescent="0.25">
      <c r="A16" s="105"/>
      <c r="B16" s="103" t="s">
        <v>126</v>
      </c>
      <c r="C16" s="104" t="s">
        <v>205</v>
      </c>
      <c r="D16" s="114">
        <v>265000</v>
      </c>
      <c r="E16" s="80">
        <v>50000</v>
      </c>
      <c r="F16" s="79"/>
      <c r="G16" s="80">
        <v>10000</v>
      </c>
      <c r="H16" s="98">
        <f t="shared" si="1"/>
        <v>0</v>
      </c>
      <c r="I16" s="98">
        <f t="shared" si="4"/>
        <v>20</v>
      </c>
    </row>
    <row r="17" spans="1:13" s="63" customFormat="1" ht="37.5" customHeight="1" x14ac:dyDescent="0.25">
      <c r="A17" s="81">
        <v>2</v>
      </c>
      <c r="B17" s="96" t="s">
        <v>214</v>
      </c>
      <c r="C17" s="96"/>
      <c r="D17" s="121">
        <f>D18+D20</f>
        <v>29375</v>
      </c>
      <c r="E17" s="121">
        <f t="shared" ref="E17:G17" si="5">E18+E20</f>
        <v>11200</v>
      </c>
      <c r="F17" s="141">
        <f t="shared" si="5"/>
        <v>8950.51</v>
      </c>
      <c r="G17" s="141">
        <f t="shared" si="5"/>
        <v>10850</v>
      </c>
      <c r="H17" s="97">
        <f t="shared" si="1"/>
        <v>79.915267857142851</v>
      </c>
      <c r="I17" s="97">
        <f t="shared" si="4"/>
        <v>96.875</v>
      </c>
    </row>
    <row r="18" spans="1:13" s="122" customFormat="1" ht="33.75" customHeight="1" x14ac:dyDescent="0.25">
      <c r="A18" s="130" t="s">
        <v>215</v>
      </c>
      <c r="B18" s="131" t="s">
        <v>213</v>
      </c>
      <c r="C18" s="131"/>
      <c r="D18" s="133">
        <f>D19</f>
        <v>24000</v>
      </c>
      <c r="E18" s="134">
        <f>E19</f>
        <v>7000</v>
      </c>
      <c r="F18" s="134">
        <f t="shared" ref="F18:G18" si="6">F19</f>
        <v>7000</v>
      </c>
      <c r="G18" s="134">
        <f t="shared" si="6"/>
        <v>7000</v>
      </c>
      <c r="H18" s="135">
        <f t="shared" ref="H18:H20" si="7">F18/E18*100</f>
        <v>100</v>
      </c>
      <c r="I18" s="135">
        <f t="shared" si="4"/>
        <v>100</v>
      </c>
      <c r="J18" s="136"/>
    </row>
    <row r="19" spans="1:13" s="122" customFormat="1" ht="53.45" customHeight="1" x14ac:dyDescent="0.25">
      <c r="A19" s="75"/>
      <c r="B19" s="78" t="s">
        <v>127</v>
      </c>
      <c r="C19" s="104" t="s">
        <v>205</v>
      </c>
      <c r="D19" s="80">
        <v>24000</v>
      </c>
      <c r="E19" s="80">
        <v>7000</v>
      </c>
      <c r="F19" s="79">
        <v>7000</v>
      </c>
      <c r="G19" s="80">
        <f>F19</f>
        <v>7000</v>
      </c>
      <c r="H19" s="98">
        <f t="shared" si="7"/>
        <v>100</v>
      </c>
      <c r="I19" s="98">
        <f>G19/E19*100</f>
        <v>100</v>
      </c>
    </row>
    <row r="20" spans="1:13" s="139" customFormat="1" ht="37.5" customHeight="1" x14ac:dyDescent="0.25">
      <c r="A20" s="132" t="s">
        <v>216</v>
      </c>
      <c r="B20" s="140" t="s">
        <v>212</v>
      </c>
      <c r="C20" s="137"/>
      <c r="D20" s="138">
        <f>SUM(D21:D26)</f>
        <v>5375</v>
      </c>
      <c r="E20" s="138">
        <f t="shared" ref="E20:G20" si="8">SUM(E21:E26)</f>
        <v>4200</v>
      </c>
      <c r="F20" s="142">
        <f t="shared" si="8"/>
        <v>1950.51</v>
      </c>
      <c r="G20" s="138">
        <f t="shared" si="8"/>
        <v>3850</v>
      </c>
      <c r="H20" s="135">
        <f t="shared" si="7"/>
        <v>46.440714285714286</v>
      </c>
      <c r="I20" s="135">
        <f>G20/E20*100</f>
        <v>91.666666666666657</v>
      </c>
    </row>
    <row r="21" spans="1:13" s="63" customFormat="1" ht="37.5" customHeight="1" x14ac:dyDescent="0.25">
      <c r="A21" s="102"/>
      <c r="B21" s="102" t="s">
        <v>128</v>
      </c>
      <c r="C21" s="104" t="s">
        <v>183</v>
      </c>
      <c r="D21" s="110">
        <v>875</v>
      </c>
      <c r="E21" s="80">
        <v>700</v>
      </c>
      <c r="F21" s="79">
        <v>380</v>
      </c>
      <c r="G21" s="80">
        <f>E21</f>
        <v>700</v>
      </c>
      <c r="H21" s="98">
        <f t="shared" si="1"/>
        <v>54.285714285714285</v>
      </c>
      <c r="I21" s="98">
        <f t="shared" si="4"/>
        <v>100</v>
      </c>
    </row>
    <row r="22" spans="1:13" s="63" customFormat="1" ht="37.5" customHeight="1" x14ac:dyDescent="0.25">
      <c r="A22" s="102"/>
      <c r="B22" s="102" t="s">
        <v>129</v>
      </c>
      <c r="C22" s="104" t="s">
        <v>186</v>
      </c>
      <c r="D22" s="111">
        <v>1000</v>
      </c>
      <c r="E22" s="80">
        <v>700</v>
      </c>
      <c r="F22" s="79">
        <v>420.37900000000002</v>
      </c>
      <c r="G22" s="80">
        <f t="shared" ref="G22:G26" si="9">E22</f>
        <v>700</v>
      </c>
      <c r="H22" s="98">
        <f t="shared" si="1"/>
        <v>60.054142857142857</v>
      </c>
      <c r="I22" s="98">
        <f t="shared" si="4"/>
        <v>100</v>
      </c>
    </row>
    <row r="23" spans="1:13" s="63" customFormat="1" ht="37.5" customHeight="1" x14ac:dyDescent="0.25">
      <c r="A23" s="102"/>
      <c r="B23" s="102" t="s">
        <v>130</v>
      </c>
      <c r="C23" s="104" t="s">
        <v>184</v>
      </c>
      <c r="D23" s="110">
        <v>875</v>
      </c>
      <c r="E23" s="80">
        <v>700</v>
      </c>
      <c r="F23" s="79">
        <v>457.67099999999999</v>
      </c>
      <c r="G23" s="80">
        <f t="shared" si="9"/>
        <v>700</v>
      </c>
      <c r="H23" s="98">
        <f t="shared" si="1"/>
        <v>65.381571428571434</v>
      </c>
      <c r="I23" s="98">
        <f t="shared" si="4"/>
        <v>100</v>
      </c>
    </row>
    <row r="24" spans="1:13" s="63" customFormat="1" ht="37.5" customHeight="1" x14ac:dyDescent="0.25">
      <c r="A24" s="102"/>
      <c r="B24" s="102" t="s">
        <v>131</v>
      </c>
      <c r="C24" s="104" t="s">
        <v>206</v>
      </c>
      <c r="D24" s="110">
        <v>875</v>
      </c>
      <c r="E24" s="80">
        <v>700</v>
      </c>
      <c r="F24" s="79"/>
      <c r="G24" s="80">
        <f t="shared" si="9"/>
        <v>700</v>
      </c>
      <c r="H24" s="98">
        <f t="shared" si="1"/>
        <v>0</v>
      </c>
      <c r="I24" s="98">
        <f t="shared" si="4"/>
        <v>100</v>
      </c>
    </row>
    <row r="25" spans="1:13" s="63" customFormat="1" ht="37.5" customHeight="1" x14ac:dyDescent="0.25">
      <c r="A25" s="102"/>
      <c r="B25" s="102" t="s">
        <v>132</v>
      </c>
      <c r="C25" s="104" t="s">
        <v>185</v>
      </c>
      <c r="D25" s="110">
        <v>875</v>
      </c>
      <c r="E25" s="80">
        <v>700</v>
      </c>
      <c r="F25" s="79"/>
      <c r="G25" s="80">
        <v>350</v>
      </c>
      <c r="H25" s="98">
        <f t="shared" si="1"/>
        <v>0</v>
      </c>
      <c r="I25" s="98">
        <f t="shared" si="4"/>
        <v>50</v>
      </c>
    </row>
    <row r="26" spans="1:13" s="63" customFormat="1" ht="37.5" customHeight="1" x14ac:dyDescent="0.25">
      <c r="A26" s="102"/>
      <c r="B26" s="102" t="s">
        <v>133</v>
      </c>
      <c r="C26" s="104" t="s">
        <v>182</v>
      </c>
      <c r="D26" s="110">
        <v>875</v>
      </c>
      <c r="E26" s="80">
        <v>700</v>
      </c>
      <c r="F26" s="79">
        <v>692.46</v>
      </c>
      <c r="G26" s="80">
        <f t="shared" si="9"/>
        <v>700</v>
      </c>
      <c r="H26" s="98">
        <f t="shared" si="1"/>
        <v>98.92285714285714</v>
      </c>
      <c r="I26" s="98">
        <f t="shared" si="4"/>
        <v>100</v>
      </c>
    </row>
    <row r="27" spans="1:13" s="63" customFormat="1" ht="33.75" customHeight="1" x14ac:dyDescent="0.25">
      <c r="A27" s="75" t="s">
        <v>39</v>
      </c>
      <c r="B27" s="76" t="s">
        <v>190</v>
      </c>
      <c r="C27" s="76"/>
      <c r="D27" s="77">
        <f>D28+D35+D45</f>
        <v>522121</v>
      </c>
      <c r="E27" s="77">
        <f>E28+E35+E45</f>
        <v>99302</v>
      </c>
      <c r="F27" s="77">
        <f t="shared" ref="F27:G27" si="10">F28+F35+F45</f>
        <v>30040.271999999997</v>
      </c>
      <c r="G27" s="77">
        <f t="shared" si="10"/>
        <v>51481.473000000005</v>
      </c>
      <c r="H27" s="97">
        <f t="shared" si="1"/>
        <v>30.251426960182069</v>
      </c>
      <c r="I27" s="97">
        <f t="shared" si="4"/>
        <v>51.843339509778254</v>
      </c>
      <c r="L27" s="65">
        <f>E28+E35+E45</f>
        <v>99302</v>
      </c>
      <c r="M27" s="65">
        <f>F28+F35+F45</f>
        <v>30040.271999999997</v>
      </c>
    </row>
    <row r="28" spans="1:13" s="63" customFormat="1" ht="33.75" customHeight="1" x14ac:dyDescent="0.25">
      <c r="A28" s="75">
        <v>1</v>
      </c>
      <c r="B28" s="76" t="s">
        <v>123</v>
      </c>
      <c r="C28" s="76"/>
      <c r="D28" s="77">
        <f t="shared" ref="D28:G28" si="11">SUM(D29:D34)</f>
        <v>53395</v>
      </c>
      <c r="E28" s="77">
        <f t="shared" si="11"/>
        <v>20000</v>
      </c>
      <c r="F28" s="77">
        <f t="shared" si="11"/>
        <v>10652.01</v>
      </c>
      <c r="G28" s="77">
        <f t="shared" si="11"/>
        <v>14283.54</v>
      </c>
      <c r="H28" s="97">
        <f t="shared" si="1"/>
        <v>53.260050000000007</v>
      </c>
      <c r="I28" s="97">
        <f t="shared" si="4"/>
        <v>71.417700000000011</v>
      </c>
    </row>
    <row r="29" spans="1:13" s="63" customFormat="1" ht="52.15" customHeight="1" x14ac:dyDescent="0.25">
      <c r="A29" s="75"/>
      <c r="B29" s="84" t="s">
        <v>154</v>
      </c>
      <c r="C29" s="104" t="s">
        <v>205</v>
      </c>
      <c r="D29" s="109">
        <v>14995</v>
      </c>
      <c r="E29" s="80">
        <v>2000</v>
      </c>
      <c r="F29" s="67">
        <v>1250.011</v>
      </c>
      <c r="G29" s="80">
        <f>E29</f>
        <v>2000</v>
      </c>
      <c r="H29" s="98">
        <f t="shared" si="1"/>
        <v>62.500549999999997</v>
      </c>
      <c r="I29" s="98">
        <f t="shared" si="4"/>
        <v>100</v>
      </c>
    </row>
    <row r="30" spans="1:13" s="63" customFormat="1" ht="51.6" customHeight="1" x14ac:dyDescent="0.25">
      <c r="A30" s="75"/>
      <c r="B30" s="84" t="s">
        <v>156</v>
      </c>
      <c r="C30" s="104" t="s">
        <v>205</v>
      </c>
      <c r="D30" s="109">
        <v>6500</v>
      </c>
      <c r="E30" s="80">
        <v>2425</v>
      </c>
      <c r="F30" s="71">
        <f>1666.63+241.91</f>
        <v>1908.5400000000002</v>
      </c>
      <c r="G30" s="80">
        <f>F30</f>
        <v>1908.5400000000002</v>
      </c>
      <c r="H30" s="98">
        <f t="shared" si="1"/>
        <v>78.702680412371137</v>
      </c>
      <c r="I30" s="98">
        <f t="shared" si="4"/>
        <v>78.702680412371137</v>
      </c>
    </row>
    <row r="31" spans="1:13" s="63" customFormat="1" ht="45" customHeight="1" x14ac:dyDescent="0.25">
      <c r="A31" s="75"/>
      <c r="B31" s="84" t="s">
        <v>157</v>
      </c>
      <c r="C31" s="104" t="s">
        <v>205</v>
      </c>
      <c r="D31" s="112">
        <v>14900</v>
      </c>
      <c r="E31" s="80">
        <v>4375</v>
      </c>
      <c r="F31" s="67">
        <v>4375</v>
      </c>
      <c r="G31" s="80">
        <f>E31</f>
        <v>4375</v>
      </c>
      <c r="H31" s="98">
        <f t="shared" si="1"/>
        <v>100</v>
      </c>
      <c r="I31" s="98">
        <f t="shared" si="4"/>
        <v>100</v>
      </c>
    </row>
    <row r="32" spans="1:13" s="63" customFormat="1" ht="45" customHeight="1" x14ac:dyDescent="0.25">
      <c r="A32" s="75"/>
      <c r="B32" s="84" t="s">
        <v>158</v>
      </c>
      <c r="C32" s="104" t="s">
        <v>205</v>
      </c>
      <c r="D32" s="112">
        <v>10000</v>
      </c>
      <c r="E32" s="80">
        <v>6000</v>
      </c>
      <c r="F32" s="67">
        <v>3118.4589999999998</v>
      </c>
      <c r="G32" s="80">
        <f>E32</f>
        <v>6000</v>
      </c>
      <c r="H32" s="98">
        <f t="shared" si="1"/>
        <v>51.974316666666667</v>
      </c>
      <c r="I32" s="98">
        <f t="shared" si="4"/>
        <v>100</v>
      </c>
    </row>
    <row r="33" spans="1:9" s="63" customFormat="1" ht="43.15" customHeight="1" x14ac:dyDescent="0.25">
      <c r="A33" s="79"/>
      <c r="B33" s="85" t="s">
        <v>159</v>
      </c>
      <c r="C33" s="104" t="s">
        <v>205</v>
      </c>
      <c r="D33" s="112">
        <v>7000</v>
      </c>
      <c r="E33" s="80">
        <v>4200</v>
      </c>
      <c r="F33" s="67"/>
      <c r="G33" s="77"/>
      <c r="H33" s="98"/>
      <c r="I33" s="98">
        <f t="shared" si="4"/>
        <v>0</v>
      </c>
    </row>
    <row r="34" spans="1:9" s="63" customFormat="1" ht="43.15" customHeight="1" x14ac:dyDescent="0.25">
      <c r="A34" s="79"/>
      <c r="B34" s="86" t="s">
        <v>160</v>
      </c>
      <c r="C34" s="104" t="s">
        <v>205</v>
      </c>
      <c r="D34" s="113"/>
      <c r="E34" s="80">
        <v>1000</v>
      </c>
      <c r="F34" s="67"/>
      <c r="G34" s="77"/>
      <c r="H34" s="98"/>
      <c r="I34" s="98">
        <f t="shared" si="4"/>
        <v>0</v>
      </c>
    </row>
    <row r="35" spans="1:9" s="63" customFormat="1" ht="33.75" customHeight="1" x14ac:dyDescent="0.25">
      <c r="A35" s="75">
        <v>2</v>
      </c>
      <c r="B35" s="106" t="s">
        <v>135</v>
      </c>
      <c r="C35" s="107"/>
      <c r="D35" s="77">
        <f>SUM(D36:D44)</f>
        <v>114471</v>
      </c>
      <c r="E35" s="77">
        <f>SUM(E36:E44)</f>
        <v>39302</v>
      </c>
      <c r="F35" s="77">
        <f>SUM(F36:F44)</f>
        <v>11311.893</v>
      </c>
      <c r="G35" s="77">
        <f>SUM(G36:G44)</f>
        <v>22815.585999999999</v>
      </c>
      <c r="H35" s="97">
        <f t="shared" si="1"/>
        <v>28.781978016385935</v>
      </c>
      <c r="I35" s="97">
        <f t="shared" si="4"/>
        <v>58.05197190982647</v>
      </c>
    </row>
    <row r="36" spans="1:9" s="63" customFormat="1" ht="47.45" customHeight="1" x14ac:dyDescent="0.25">
      <c r="A36" s="75"/>
      <c r="B36" s="84" t="s">
        <v>161</v>
      </c>
      <c r="C36" s="104" t="s">
        <v>205</v>
      </c>
      <c r="D36" s="112">
        <v>1900</v>
      </c>
      <c r="E36" s="80">
        <v>46</v>
      </c>
      <c r="F36" s="67">
        <v>46</v>
      </c>
      <c r="G36" s="80">
        <f>E36</f>
        <v>46</v>
      </c>
      <c r="H36" s="80">
        <f t="shared" si="1"/>
        <v>100</v>
      </c>
      <c r="I36" s="98">
        <f t="shared" si="4"/>
        <v>100</v>
      </c>
    </row>
    <row r="37" spans="1:9" s="63" customFormat="1" ht="33.75" customHeight="1" x14ac:dyDescent="0.25">
      <c r="A37" s="75"/>
      <c r="B37" s="84" t="s">
        <v>162</v>
      </c>
      <c r="C37" s="104" t="s">
        <v>205</v>
      </c>
      <c r="D37" s="112">
        <v>1900</v>
      </c>
      <c r="E37" s="80">
        <v>262</v>
      </c>
      <c r="F37" s="67">
        <v>250.49100000000001</v>
      </c>
      <c r="G37" s="80">
        <f>E37</f>
        <v>262</v>
      </c>
      <c r="H37" s="98">
        <f t="shared" si="1"/>
        <v>95.607251908396947</v>
      </c>
      <c r="I37" s="98">
        <f t="shared" si="4"/>
        <v>100</v>
      </c>
    </row>
    <row r="38" spans="1:9" s="63" customFormat="1" ht="33.75" customHeight="1" x14ac:dyDescent="0.25">
      <c r="A38" s="75"/>
      <c r="B38" s="84" t="s">
        <v>163</v>
      </c>
      <c r="C38" s="104" t="s">
        <v>205</v>
      </c>
      <c r="D38" s="112">
        <v>5500</v>
      </c>
      <c r="E38" s="80">
        <v>366</v>
      </c>
      <c r="F38" s="67">
        <v>293.58600000000001</v>
      </c>
      <c r="G38" s="80">
        <f>F38</f>
        <v>293.58600000000001</v>
      </c>
      <c r="H38" s="98">
        <f t="shared" si="1"/>
        <v>80.214754098360658</v>
      </c>
      <c r="I38" s="98">
        <f t="shared" si="4"/>
        <v>80.214754098360658</v>
      </c>
    </row>
    <row r="39" spans="1:9" s="63" customFormat="1" ht="53.45" customHeight="1" x14ac:dyDescent="0.25">
      <c r="A39" s="75"/>
      <c r="B39" s="84" t="s">
        <v>164</v>
      </c>
      <c r="C39" s="104" t="s">
        <v>205</v>
      </c>
      <c r="D39" s="112">
        <v>7000</v>
      </c>
      <c r="E39" s="80">
        <v>1719</v>
      </c>
      <c r="F39" s="67">
        <v>1627.0540000000001</v>
      </c>
      <c r="G39" s="80">
        <f>E39</f>
        <v>1719</v>
      </c>
      <c r="H39" s="98">
        <f t="shared" si="1"/>
        <v>94.651192553810361</v>
      </c>
      <c r="I39" s="98">
        <f t="shared" si="4"/>
        <v>100</v>
      </c>
    </row>
    <row r="40" spans="1:9" s="63" customFormat="1" ht="53.45" customHeight="1" x14ac:dyDescent="0.25">
      <c r="A40" s="75"/>
      <c r="B40" s="84" t="s">
        <v>165</v>
      </c>
      <c r="C40" s="104" t="s">
        <v>205</v>
      </c>
      <c r="D40" s="112">
        <v>11500</v>
      </c>
      <c r="E40" s="80">
        <v>5492</v>
      </c>
      <c r="F40" s="67">
        <v>2810.1350000000002</v>
      </c>
      <c r="G40" s="80">
        <f>E40</f>
        <v>5492</v>
      </c>
      <c r="H40" s="98">
        <f t="shared" si="1"/>
        <v>51.167789512017478</v>
      </c>
      <c r="I40" s="98">
        <f t="shared" si="4"/>
        <v>100</v>
      </c>
    </row>
    <row r="41" spans="1:9" s="63" customFormat="1" ht="42" customHeight="1" x14ac:dyDescent="0.25">
      <c r="A41" s="75"/>
      <c r="B41" s="84" t="s">
        <v>166</v>
      </c>
      <c r="C41" s="104" t="s">
        <v>205</v>
      </c>
      <c r="D41" s="112">
        <v>75000</v>
      </c>
      <c r="E41" s="80">
        <v>12623</v>
      </c>
      <c r="F41" s="67">
        <v>650</v>
      </c>
      <c r="G41" s="80">
        <v>5000</v>
      </c>
      <c r="H41" s="98">
        <f t="shared" si="1"/>
        <v>5.1493305870236874</v>
      </c>
      <c r="I41" s="98">
        <f t="shared" si="4"/>
        <v>39.610235284797589</v>
      </c>
    </row>
    <row r="42" spans="1:9" s="63" customFormat="1" ht="43.15" customHeight="1" x14ac:dyDescent="0.25">
      <c r="A42" s="75"/>
      <c r="B42" s="87" t="s">
        <v>167</v>
      </c>
      <c r="C42" s="104" t="s">
        <v>205</v>
      </c>
      <c r="D42" s="112">
        <v>5971</v>
      </c>
      <c r="E42" s="80">
        <v>3583</v>
      </c>
      <c r="F42" s="67">
        <v>2863.4090000000001</v>
      </c>
      <c r="G42" s="80">
        <f>E42</f>
        <v>3583</v>
      </c>
      <c r="H42" s="98">
        <f t="shared" si="1"/>
        <v>79.916522467206249</v>
      </c>
      <c r="I42" s="98">
        <f t="shared" si="4"/>
        <v>100</v>
      </c>
    </row>
    <row r="43" spans="1:9" s="63" customFormat="1" ht="58.9" customHeight="1" x14ac:dyDescent="0.25">
      <c r="A43" s="75"/>
      <c r="B43" s="88" t="s">
        <v>168</v>
      </c>
      <c r="C43" s="104" t="s">
        <v>205</v>
      </c>
      <c r="D43" s="112">
        <v>5700</v>
      </c>
      <c r="E43" s="80">
        <v>3420</v>
      </c>
      <c r="F43" s="67">
        <v>2653.0749999999998</v>
      </c>
      <c r="G43" s="80">
        <f>E43</f>
        <v>3420</v>
      </c>
      <c r="H43" s="98">
        <f t="shared" si="1"/>
        <v>77.575292397660817</v>
      </c>
      <c r="I43" s="98">
        <f t="shared" si="4"/>
        <v>100</v>
      </c>
    </row>
    <row r="44" spans="1:9" s="63" customFormat="1" ht="33.75" customHeight="1" x14ac:dyDescent="0.25">
      <c r="A44" s="75"/>
      <c r="B44" s="89" t="s">
        <v>181</v>
      </c>
      <c r="C44" s="108" t="s">
        <v>207</v>
      </c>
      <c r="D44" s="112"/>
      <c r="E44" s="80">
        <v>11791</v>
      </c>
      <c r="F44" s="67">
        <v>118.143</v>
      </c>
      <c r="G44" s="80">
        <v>3000</v>
      </c>
      <c r="H44" s="98">
        <f t="shared" si="1"/>
        <v>1.0019760834534814</v>
      </c>
      <c r="I44" s="98">
        <f t="shared" si="4"/>
        <v>25.443134594182006</v>
      </c>
    </row>
    <row r="45" spans="1:9" s="68" customFormat="1" ht="42.75" customHeight="1" x14ac:dyDescent="0.25">
      <c r="A45" s="90">
        <v>3</v>
      </c>
      <c r="B45" s="91" t="s">
        <v>134</v>
      </c>
      <c r="C45" s="91"/>
      <c r="D45" s="77">
        <f>SUM(D46:D61)</f>
        <v>354255</v>
      </c>
      <c r="E45" s="77">
        <f>SUM(E46:E61)</f>
        <v>40000</v>
      </c>
      <c r="F45" s="77">
        <f>SUM(F46:F61)</f>
        <v>8076.3689999999997</v>
      </c>
      <c r="G45" s="77">
        <f>SUM(G46:G61)</f>
        <v>14382.347</v>
      </c>
      <c r="H45" s="97">
        <f t="shared" si="1"/>
        <v>20.190922499999999</v>
      </c>
      <c r="I45" s="97">
        <f t="shared" si="4"/>
        <v>35.955867499999997</v>
      </c>
    </row>
    <row r="46" spans="1:9" s="68" customFormat="1" ht="42.75" customHeight="1" x14ac:dyDescent="0.25">
      <c r="A46" s="90"/>
      <c r="B46" s="84" t="s">
        <v>169</v>
      </c>
      <c r="C46" s="104" t="s">
        <v>182</v>
      </c>
      <c r="D46" s="112">
        <v>4000</v>
      </c>
      <c r="E46" s="80">
        <v>25</v>
      </c>
      <c r="F46" s="67">
        <v>0</v>
      </c>
      <c r="G46" s="80">
        <f>E46</f>
        <v>25</v>
      </c>
      <c r="H46" s="98">
        <f t="shared" si="1"/>
        <v>0</v>
      </c>
      <c r="I46" s="98">
        <f t="shared" si="4"/>
        <v>100</v>
      </c>
    </row>
    <row r="47" spans="1:9" s="68" customFormat="1" ht="51" customHeight="1" x14ac:dyDescent="0.25">
      <c r="A47" s="90"/>
      <c r="B47" s="84" t="s">
        <v>170</v>
      </c>
      <c r="C47" s="104" t="s">
        <v>205</v>
      </c>
      <c r="D47" s="112">
        <v>40000</v>
      </c>
      <c r="E47" s="92">
        <v>1847</v>
      </c>
      <c r="F47" s="67">
        <v>506.34699999999998</v>
      </c>
      <c r="G47" s="80">
        <f>F47</f>
        <v>506.34699999999998</v>
      </c>
      <c r="H47" s="98">
        <f t="shared" si="1"/>
        <v>27.414564158094208</v>
      </c>
      <c r="I47" s="98">
        <f t="shared" si="4"/>
        <v>27.414564158094208</v>
      </c>
    </row>
    <row r="48" spans="1:9" s="68" customFormat="1" ht="70.150000000000006" customHeight="1" x14ac:dyDescent="0.25">
      <c r="A48" s="90"/>
      <c r="B48" s="93" t="s">
        <v>171</v>
      </c>
      <c r="C48" s="104" t="s">
        <v>208</v>
      </c>
      <c r="D48" s="112">
        <v>14777</v>
      </c>
      <c r="E48" s="80">
        <v>221</v>
      </c>
      <c r="F48" s="67">
        <v>0</v>
      </c>
      <c r="G48" s="80">
        <f>E48</f>
        <v>221</v>
      </c>
      <c r="H48" s="98"/>
      <c r="I48" s="98">
        <f t="shared" si="4"/>
        <v>100</v>
      </c>
    </row>
    <row r="49" spans="1:9" s="68" customFormat="1" ht="42.75" customHeight="1" x14ac:dyDescent="0.25">
      <c r="A49" s="90"/>
      <c r="B49" s="84" t="s">
        <v>155</v>
      </c>
      <c r="C49" s="104" t="s">
        <v>205</v>
      </c>
      <c r="D49" s="112">
        <v>42600</v>
      </c>
      <c r="E49" s="80">
        <v>5000</v>
      </c>
      <c r="F49" s="67">
        <v>0</v>
      </c>
      <c r="G49" s="80">
        <v>2000</v>
      </c>
      <c r="H49" s="98"/>
      <c r="I49" s="98">
        <f t="shared" si="4"/>
        <v>40</v>
      </c>
    </row>
    <row r="50" spans="1:9" s="68" customFormat="1" ht="51" customHeight="1" x14ac:dyDescent="0.25">
      <c r="A50" s="90"/>
      <c r="B50" s="84" t="s">
        <v>172</v>
      </c>
      <c r="C50" s="104" t="s">
        <v>205</v>
      </c>
      <c r="D50" s="112">
        <v>35000</v>
      </c>
      <c r="E50" s="80">
        <v>4430</v>
      </c>
      <c r="F50" s="67">
        <v>1100</v>
      </c>
      <c r="G50" s="80">
        <f>E50</f>
        <v>4430</v>
      </c>
      <c r="H50" s="98">
        <f t="shared" si="1"/>
        <v>24.830699774266364</v>
      </c>
      <c r="I50" s="98">
        <f t="shared" si="4"/>
        <v>100</v>
      </c>
    </row>
    <row r="51" spans="1:9" ht="52.9" customHeight="1" x14ac:dyDescent="0.25">
      <c r="A51" s="75"/>
      <c r="B51" s="84" t="s">
        <v>125</v>
      </c>
      <c r="C51" s="104" t="s">
        <v>205</v>
      </c>
      <c r="D51" s="112">
        <v>100000</v>
      </c>
      <c r="E51" s="80">
        <v>10000</v>
      </c>
      <c r="F51" s="71">
        <f>1900+4529</f>
        <v>6429</v>
      </c>
      <c r="G51" s="80">
        <v>6900</v>
      </c>
      <c r="H51" s="98">
        <f t="shared" si="1"/>
        <v>64.290000000000006</v>
      </c>
      <c r="I51" s="98">
        <f t="shared" si="4"/>
        <v>69</v>
      </c>
    </row>
    <row r="52" spans="1:9" ht="54" customHeight="1" x14ac:dyDescent="0.25">
      <c r="A52" s="75"/>
      <c r="B52" s="84" t="s">
        <v>166</v>
      </c>
      <c r="C52" s="104" t="s">
        <v>205</v>
      </c>
      <c r="D52" s="112">
        <v>75000</v>
      </c>
      <c r="E52" s="80">
        <v>7377</v>
      </c>
      <c r="F52" s="67">
        <v>0</v>
      </c>
      <c r="G52" s="77"/>
      <c r="H52" s="98"/>
      <c r="I52" s="98"/>
    </row>
    <row r="53" spans="1:9" ht="52.9" customHeight="1" x14ac:dyDescent="0.25">
      <c r="A53" s="75"/>
      <c r="B53" s="84" t="s">
        <v>173</v>
      </c>
      <c r="C53" s="104" t="s">
        <v>205</v>
      </c>
      <c r="D53" s="112">
        <v>574</v>
      </c>
      <c r="E53" s="72">
        <v>400</v>
      </c>
      <c r="F53" s="67">
        <v>0</v>
      </c>
      <c r="G53" s="77"/>
      <c r="H53" s="98"/>
      <c r="I53" s="98"/>
    </row>
    <row r="54" spans="1:9" ht="31.5" x14ac:dyDescent="0.25">
      <c r="A54" s="75"/>
      <c r="B54" s="94" t="s">
        <v>174</v>
      </c>
      <c r="C54" s="94" t="s">
        <v>209</v>
      </c>
      <c r="D54" s="112">
        <v>650</v>
      </c>
      <c r="E54" s="72">
        <v>300</v>
      </c>
      <c r="F54" s="67"/>
      <c r="G54" s="77"/>
      <c r="H54" s="98"/>
      <c r="I54" s="98"/>
    </row>
    <row r="55" spans="1:9" ht="39.6" customHeight="1" x14ac:dyDescent="0.25">
      <c r="A55" s="75"/>
      <c r="B55" s="94" t="s">
        <v>175</v>
      </c>
      <c r="C55" s="94" t="s">
        <v>210</v>
      </c>
      <c r="D55" s="112">
        <v>5579</v>
      </c>
      <c r="E55" s="72">
        <v>2100</v>
      </c>
      <c r="F55" s="67"/>
      <c r="G55" s="77"/>
      <c r="H55" s="98"/>
      <c r="I55" s="98"/>
    </row>
    <row r="56" spans="1:9" ht="40.9" customHeight="1" x14ac:dyDescent="0.25">
      <c r="A56" s="75"/>
      <c r="B56" s="88" t="s">
        <v>176</v>
      </c>
      <c r="C56" s="94" t="s">
        <v>209</v>
      </c>
      <c r="D56" s="112">
        <v>8069</v>
      </c>
      <c r="E56" s="72">
        <v>2000</v>
      </c>
      <c r="F56" s="67"/>
      <c r="G56" s="77"/>
      <c r="H56" s="98"/>
      <c r="I56" s="98"/>
    </row>
    <row r="57" spans="1:9" ht="47.45" customHeight="1" x14ac:dyDescent="0.25">
      <c r="A57" s="75"/>
      <c r="B57" s="88" t="s">
        <v>177</v>
      </c>
      <c r="C57" s="104" t="s">
        <v>205</v>
      </c>
      <c r="D57" s="112">
        <v>571</v>
      </c>
      <c r="E57" s="72">
        <v>300</v>
      </c>
      <c r="F57" s="67">
        <v>41.021999999999998</v>
      </c>
      <c r="G57" s="80">
        <f>E57</f>
        <v>300</v>
      </c>
      <c r="H57" s="98">
        <f t="shared" si="1"/>
        <v>13.673999999999999</v>
      </c>
      <c r="I57" s="98">
        <f t="shared" si="4"/>
        <v>100</v>
      </c>
    </row>
    <row r="58" spans="1:9" ht="61.15" customHeight="1" x14ac:dyDescent="0.25">
      <c r="A58" s="75"/>
      <c r="B58" s="88" t="s">
        <v>178</v>
      </c>
      <c r="C58" s="94" t="s">
        <v>209</v>
      </c>
      <c r="D58" s="112">
        <v>12935</v>
      </c>
      <c r="E58" s="72">
        <v>500</v>
      </c>
      <c r="F58" s="67"/>
      <c r="G58" s="77"/>
      <c r="H58" s="98">
        <f t="shared" si="1"/>
        <v>0</v>
      </c>
      <c r="I58" s="98"/>
    </row>
    <row r="59" spans="1:9" ht="31.5" x14ac:dyDescent="0.25">
      <c r="A59" s="75"/>
      <c r="B59" s="85" t="s">
        <v>179</v>
      </c>
      <c r="C59" s="94" t="s">
        <v>209</v>
      </c>
      <c r="D59" s="112">
        <v>3500</v>
      </c>
      <c r="E59" s="72">
        <v>500</v>
      </c>
      <c r="F59" s="67"/>
      <c r="G59" s="77"/>
      <c r="H59" s="98">
        <f t="shared" si="1"/>
        <v>0</v>
      </c>
      <c r="I59" s="98"/>
    </row>
    <row r="60" spans="1:9" ht="26.25" customHeight="1" x14ac:dyDescent="0.25">
      <c r="A60" s="85"/>
      <c r="B60" s="85" t="s">
        <v>180</v>
      </c>
      <c r="C60" s="85"/>
      <c r="D60" s="112"/>
      <c r="E60" s="72">
        <v>3000</v>
      </c>
      <c r="F60" s="70"/>
      <c r="G60" s="70"/>
      <c r="H60" s="98">
        <f t="shared" si="1"/>
        <v>0</v>
      </c>
      <c r="I60" s="98"/>
    </row>
    <row r="61" spans="1:9" ht="47.25" x14ac:dyDescent="0.25">
      <c r="A61" s="85"/>
      <c r="B61" s="85" t="s">
        <v>196</v>
      </c>
      <c r="C61" s="104" t="s">
        <v>205</v>
      </c>
      <c r="D61" s="72">
        <v>11000</v>
      </c>
      <c r="E61" s="72">
        <v>2000</v>
      </c>
      <c r="F61" s="70"/>
      <c r="G61" s="70"/>
      <c r="H61" s="98">
        <f t="shared" si="1"/>
        <v>0</v>
      </c>
      <c r="I61" s="98"/>
    </row>
    <row r="62" spans="1:9" x14ac:dyDescent="0.25">
      <c r="D62" s="118"/>
    </row>
    <row r="63" spans="1:9" x14ac:dyDescent="0.25">
      <c r="D63" s="118"/>
    </row>
    <row r="64" spans="1:9" x14ac:dyDescent="0.25">
      <c r="D64" s="118"/>
    </row>
    <row r="65" spans="4:4" x14ac:dyDescent="0.25">
      <c r="D65" s="118"/>
    </row>
    <row r="66" spans="4:4" x14ac:dyDescent="0.25">
      <c r="D66" s="118"/>
    </row>
    <row r="67" spans="4:4" x14ac:dyDescent="0.25">
      <c r="D67" s="118"/>
    </row>
    <row r="68" spans="4:4" x14ac:dyDescent="0.25">
      <c r="D68" s="118"/>
    </row>
    <row r="69" spans="4:4" x14ac:dyDescent="0.25">
      <c r="D69" s="118"/>
    </row>
    <row r="70" spans="4:4" x14ac:dyDescent="0.25">
      <c r="D70" s="118"/>
    </row>
    <row r="71" spans="4:4" x14ac:dyDescent="0.25">
      <c r="D71" s="118"/>
    </row>
    <row r="72" spans="4:4" x14ac:dyDescent="0.25">
      <c r="D72" s="118"/>
    </row>
    <row r="73" spans="4:4" x14ac:dyDescent="0.25">
      <c r="D73" s="118"/>
    </row>
    <row r="74" spans="4:4" x14ac:dyDescent="0.25">
      <c r="D74" s="118"/>
    </row>
    <row r="75" spans="4:4" x14ac:dyDescent="0.25">
      <c r="D75" s="118"/>
    </row>
    <row r="76" spans="4:4" x14ac:dyDescent="0.25">
      <c r="D76" s="118"/>
    </row>
    <row r="77" spans="4:4" x14ac:dyDescent="0.25">
      <c r="D77" s="118"/>
    </row>
    <row r="78" spans="4:4" x14ac:dyDescent="0.25">
      <c r="D78" s="118"/>
    </row>
    <row r="79" spans="4:4" x14ac:dyDescent="0.25">
      <c r="D79" s="118"/>
    </row>
    <row r="80" spans="4:4" x14ac:dyDescent="0.25">
      <c r="D80" s="118"/>
    </row>
    <row r="81" spans="4:4" x14ac:dyDescent="0.25">
      <c r="D81" s="118"/>
    </row>
    <row r="82" spans="4:4" x14ac:dyDescent="0.25">
      <c r="D82" s="118"/>
    </row>
    <row r="83" spans="4:4" x14ac:dyDescent="0.25">
      <c r="D83" s="118"/>
    </row>
    <row r="84" spans="4:4" x14ac:dyDescent="0.25">
      <c r="D84" s="118"/>
    </row>
    <row r="85" spans="4:4" x14ac:dyDescent="0.25">
      <c r="D85" s="118"/>
    </row>
    <row r="86" spans="4:4" x14ac:dyDescent="0.25">
      <c r="D86" s="118"/>
    </row>
    <row r="87" spans="4:4" x14ac:dyDescent="0.25">
      <c r="D87" s="118"/>
    </row>
    <row r="88" spans="4:4" x14ac:dyDescent="0.25">
      <c r="D88" s="118"/>
    </row>
    <row r="89" spans="4:4" x14ac:dyDescent="0.25">
      <c r="D89" s="118"/>
    </row>
    <row r="90" spans="4:4" x14ac:dyDescent="0.25">
      <c r="D90" s="118"/>
    </row>
    <row r="91" spans="4:4" x14ac:dyDescent="0.25">
      <c r="D91" s="118"/>
    </row>
    <row r="92" spans="4:4" x14ac:dyDescent="0.25">
      <c r="D92" s="118"/>
    </row>
    <row r="93" spans="4:4" x14ac:dyDescent="0.25">
      <c r="D93" s="118"/>
    </row>
    <row r="94" spans="4:4" x14ac:dyDescent="0.25">
      <c r="D94" s="118"/>
    </row>
    <row r="95" spans="4:4" x14ac:dyDescent="0.25">
      <c r="D95" s="118"/>
    </row>
    <row r="96" spans="4:4" x14ac:dyDescent="0.25">
      <c r="D96" s="118"/>
    </row>
    <row r="97" spans="4:4" x14ac:dyDescent="0.25">
      <c r="D97" s="118"/>
    </row>
    <row r="98" spans="4:4" x14ac:dyDescent="0.25">
      <c r="D98" s="118"/>
    </row>
    <row r="99" spans="4:4" x14ac:dyDescent="0.25">
      <c r="D99" s="118"/>
    </row>
    <row r="100" spans="4:4" x14ac:dyDescent="0.25">
      <c r="D100" s="118"/>
    </row>
    <row r="101" spans="4:4" x14ac:dyDescent="0.25">
      <c r="D101" s="118"/>
    </row>
    <row r="102" spans="4:4" x14ac:dyDescent="0.25">
      <c r="D102" s="118"/>
    </row>
    <row r="103" spans="4:4" x14ac:dyDescent="0.25">
      <c r="D103" s="118"/>
    </row>
    <row r="104" spans="4:4" x14ac:dyDescent="0.25">
      <c r="D104" s="118"/>
    </row>
    <row r="105" spans="4:4" x14ac:dyDescent="0.25">
      <c r="D105" s="118"/>
    </row>
    <row r="106" spans="4:4" x14ac:dyDescent="0.25">
      <c r="D106" s="118"/>
    </row>
    <row r="107" spans="4:4" x14ac:dyDescent="0.25">
      <c r="D107" s="118"/>
    </row>
    <row r="108" spans="4:4" x14ac:dyDescent="0.25">
      <c r="D108" s="118"/>
    </row>
    <row r="109" spans="4:4" x14ac:dyDescent="0.25">
      <c r="D109" s="118"/>
    </row>
    <row r="110" spans="4:4" x14ac:dyDescent="0.25">
      <c r="D110" s="118"/>
    </row>
    <row r="111" spans="4:4" x14ac:dyDescent="0.25">
      <c r="D111" s="118"/>
    </row>
    <row r="112" spans="4:4" x14ac:dyDescent="0.25">
      <c r="D112" s="118"/>
    </row>
    <row r="113" spans="4:4" x14ac:dyDescent="0.25">
      <c r="D113" s="118"/>
    </row>
    <row r="114" spans="4:4" x14ac:dyDescent="0.25">
      <c r="D114" s="118"/>
    </row>
    <row r="115" spans="4:4" x14ac:dyDescent="0.25">
      <c r="D115" s="118"/>
    </row>
    <row r="116" spans="4:4" x14ac:dyDescent="0.25">
      <c r="D116" s="118"/>
    </row>
    <row r="117" spans="4:4" x14ac:dyDescent="0.25">
      <c r="D117" s="118"/>
    </row>
    <row r="118" spans="4:4" x14ac:dyDescent="0.25">
      <c r="D118" s="118"/>
    </row>
    <row r="119" spans="4:4" x14ac:dyDescent="0.25">
      <c r="D119" s="118"/>
    </row>
    <row r="120" spans="4:4" x14ac:dyDescent="0.25">
      <c r="D120" s="118"/>
    </row>
    <row r="121" spans="4:4" x14ac:dyDescent="0.25">
      <c r="D121" s="118"/>
    </row>
    <row r="122" spans="4:4" x14ac:dyDescent="0.25">
      <c r="D122" s="118"/>
    </row>
    <row r="123" spans="4:4" x14ac:dyDescent="0.25">
      <c r="D123" s="118"/>
    </row>
    <row r="124" spans="4:4" x14ac:dyDescent="0.25">
      <c r="D124" s="118"/>
    </row>
    <row r="125" spans="4:4" x14ac:dyDescent="0.25">
      <c r="D125" s="118"/>
    </row>
    <row r="126" spans="4:4" x14ac:dyDescent="0.25">
      <c r="D126" s="118"/>
    </row>
    <row r="127" spans="4:4" x14ac:dyDescent="0.25">
      <c r="D127" s="118"/>
    </row>
    <row r="128" spans="4:4" x14ac:dyDescent="0.25">
      <c r="D128" s="118"/>
    </row>
    <row r="129" spans="4:4" x14ac:dyDescent="0.25">
      <c r="D129" s="118"/>
    </row>
    <row r="130" spans="4:4" x14ac:dyDescent="0.25">
      <c r="D130" s="118"/>
    </row>
    <row r="131" spans="4:4" x14ac:dyDescent="0.25">
      <c r="D131" s="118"/>
    </row>
    <row r="132" spans="4:4" x14ac:dyDescent="0.25">
      <c r="D132" s="118"/>
    </row>
    <row r="133" spans="4:4" x14ac:dyDescent="0.25">
      <c r="D133" s="118"/>
    </row>
    <row r="134" spans="4:4" x14ac:dyDescent="0.25">
      <c r="D134" s="118"/>
    </row>
    <row r="135" spans="4:4" x14ac:dyDescent="0.25">
      <c r="D135" s="118"/>
    </row>
    <row r="136" spans="4:4" x14ac:dyDescent="0.25">
      <c r="D136" s="118"/>
    </row>
    <row r="137" spans="4:4" x14ac:dyDescent="0.25">
      <c r="D137" s="118"/>
    </row>
    <row r="138" spans="4:4" x14ac:dyDescent="0.25">
      <c r="D138" s="118"/>
    </row>
    <row r="139" spans="4:4" x14ac:dyDescent="0.25">
      <c r="D139" s="118"/>
    </row>
    <row r="140" spans="4:4" x14ac:dyDescent="0.25">
      <c r="D140" s="118"/>
    </row>
    <row r="141" spans="4:4" x14ac:dyDescent="0.25">
      <c r="D141" s="118"/>
    </row>
    <row r="142" spans="4:4" x14ac:dyDescent="0.25">
      <c r="D142" s="118"/>
    </row>
    <row r="143" spans="4:4" x14ac:dyDescent="0.25">
      <c r="D143" s="118"/>
    </row>
    <row r="144" spans="4:4" x14ac:dyDescent="0.25">
      <c r="D144" s="118"/>
    </row>
    <row r="145" spans="4:4" x14ac:dyDescent="0.25">
      <c r="D145" s="118"/>
    </row>
    <row r="146" spans="4:4" x14ac:dyDescent="0.25">
      <c r="D146" s="118"/>
    </row>
    <row r="147" spans="4:4" x14ac:dyDescent="0.25">
      <c r="D147" s="118"/>
    </row>
    <row r="148" spans="4:4" x14ac:dyDescent="0.25">
      <c r="D148" s="118"/>
    </row>
    <row r="149" spans="4:4" x14ac:dyDescent="0.25">
      <c r="D149" s="118"/>
    </row>
    <row r="150" spans="4:4" x14ac:dyDescent="0.25">
      <c r="D150" s="118"/>
    </row>
    <row r="151" spans="4:4" x14ac:dyDescent="0.25">
      <c r="D151" s="118"/>
    </row>
    <row r="152" spans="4:4" x14ac:dyDescent="0.25">
      <c r="D152" s="118"/>
    </row>
    <row r="153" spans="4:4" x14ac:dyDescent="0.25">
      <c r="D153" s="118"/>
    </row>
    <row r="154" spans="4:4" x14ac:dyDescent="0.25">
      <c r="D154" s="118"/>
    </row>
    <row r="155" spans="4:4" x14ac:dyDescent="0.25">
      <c r="D155" s="118"/>
    </row>
    <row r="156" spans="4:4" x14ac:dyDescent="0.25">
      <c r="D156" s="118"/>
    </row>
    <row r="157" spans="4:4" x14ac:dyDescent="0.25">
      <c r="D157" s="118"/>
    </row>
    <row r="158" spans="4:4" x14ac:dyDescent="0.25">
      <c r="D158" s="118"/>
    </row>
    <row r="159" spans="4:4" x14ac:dyDescent="0.25">
      <c r="D159" s="118"/>
    </row>
    <row r="160" spans="4:4" x14ac:dyDescent="0.25">
      <c r="D160" s="118"/>
    </row>
    <row r="161" spans="4:4" x14ac:dyDescent="0.25">
      <c r="D161" s="118"/>
    </row>
    <row r="162" spans="4:4" x14ac:dyDescent="0.25">
      <c r="D162" s="118"/>
    </row>
    <row r="163" spans="4:4" x14ac:dyDescent="0.25">
      <c r="D163" s="118"/>
    </row>
    <row r="164" spans="4:4" x14ac:dyDescent="0.25">
      <c r="D164" s="118"/>
    </row>
    <row r="165" spans="4:4" x14ac:dyDescent="0.25">
      <c r="D165" s="118"/>
    </row>
    <row r="166" spans="4:4" x14ac:dyDescent="0.25">
      <c r="D166" s="118"/>
    </row>
    <row r="167" spans="4:4" x14ac:dyDescent="0.25">
      <c r="D167" s="118"/>
    </row>
    <row r="168" spans="4:4" x14ac:dyDescent="0.25">
      <c r="D168" s="118"/>
    </row>
    <row r="169" spans="4:4" x14ac:dyDescent="0.25">
      <c r="D169" s="118"/>
    </row>
    <row r="170" spans="4:4" x14ac:dyDescent="0.25">
      <c r="D170" s="118"/>
    </row>
    <row r="171" spans="4:4" x14ac:dyDescent="0.25">
      <c r="D171" s="118"/>
    </row>
    <row r="172" spans="4:4" x14ac:dyDescent="0.25">
      <c r="D172" s="118"/>
    </row>
    <row r="173" spans="4:4" x14ac:dyDescent="0.25">
      <c r="D173" s="118"/>
    </row>
    <row r="174" spans="4:4" x14ac:dyDescent="0.25">
      <c r="D174" s="118"/>
    </row>
    <row r="175" spans="4:4" x14ac:dyDescent="0.25">
      <c r="D175" s="118"/>
    </row>
    <row r="176" spans="4:4" x14ac:dyDescent="0.25">
      <c r="D176" s="118"/>
    </row>
    <row r="177" spans="4:4" x14ac:dyDescent="0.25">
      <c r="D177" s="118"/>
    </row>
    <row r="178" spans="4:4" x14ac:dyDescent="0.25">
      <c r="D178" s="118"/>
    </row>
    <row r="179" spans="4:4" x14ac:dyDescent="0.25">
      <c r="D179" s="118"/>
    </row>
    <row r="180" spans="4:4" x14ac:dyDescent="0.25">
      <c r="D180" s="118"/>
    </row>
    <row r="181" spans="4:4" x14ac:dyDescent="0.25">
      <c r="D181" s="118"/>
    </row>
    <row r="182" spans="4:4" x14ac:dyDescent="0.25">
      <c r="D182" s="118"/>
    </row>
    <row r="183" spans="4:4" x14ac:dyDescent="0.25">
      <c r="D183" s="118"/>
    </row>
    <row r="184" spans="4:4" x14ac:dyDescent="0.25">
      <c r="D184" s="118"/>
    </row>
    <row r="185" spans="4:4" x14ac:dyDescent="0.25">
      <c r="D185" s="118"/>
    </row>
    <row r="186" spans="4:4" x14ac:dyDescent="0.25">
      <c r="D186" s="118"/>
    </row>
    <row r="187" spans="4:4" x14ac:dyDescent="0.25">
      <c r="D187" s="118"/>
    </row>
    <row r="188" spans="4:4" x14ac:dyDescent="0.25">
      <c r="D188" s="118"/>
    </row>
    <row r="189" spans="4:4" x14ac:dyDescent="0.25">
      <c r="D189" s="118"/>
    </row>
    <row r="190" spans="4:4" x14ac:dyDescent="0.25">
      <c r="D190" s="118"/>
    </row>
    <row r="191" spans="4:4" x14ac:dyDescent="0.25">
      <c r="D191" s="118"/>
    </row>
    <row r="192" spans="4:4" x14ac:dyDescent="0.25">
      <c r="D192" s="118"/>
    </row>
    <row r="193" spans="4:4" x14ac:dyDescent="0.25">
      <c r="D193" s="118"/>
    </row>
    <row r="194" spans="4:4" x14ac:dyDescent="0.25">
      <c r="D194" s="118"/>
    </row>
    <row r="195" spans="4:4" x14ac:dyDescent="0.25">
      <c r="D195" s="118"/>
    </row>
    <row r="196" spans="4:4" x14ac:dyDescent="0.25">
      <c r="D196" s="118"/>
    </row>
    <row r="197" spans="4:4" x14ac:dyDescent="0.25">
      <c r="D197" s="118"/>
    </row>
    <row r="198" spans="4:4" x14ac:dyDescent="0.25">
      <c r="D198" s="118"/>
    </row>
    <row r="199" spans="4:4" x14ac:dyDescent="0.25">
      <c r="D199" s="118"/>
    </row>
    <row r="200" spans="4:4" x14ac:dyDescent="0.25">
      <c r="D200" s="118"/>
    </row>
    <row r="201" spans="4:4" x14ac:dyDescent="0.25">
      <c r="D201" s="118"/>
    </row>
    <row r="202" spans="4:4" x14ac:dyDescent="0.25">
      <c r="D202" s="118"/>
    </row>
    <row r="203" spans="4:4" x14ac:dyDescent="0.25">
      <c r="D203" s="118"/>
    </row>
    <row r="204" spans="4:4" x14ac:dyDescent="0.25">
      <c r="D204" s="118"/>
    </row>
    <row r="205" spans="4:4" x14ac:dyDescent="0.25">
      <c r="D205" s="118"/>
    </row>
    <row r="206" spans="4:4" x14ac:dyDescent="0.25">
      <c r="D206" s="118"/>
    </row>
    <row r="207" spans="4:4" x14ac:dyDescent="0.25">
      <c r="D207" s="118"/>
    </row>
    <row r="208" spans="4:4" x14ac:dyDescent="0.25">
      <c r="D208" s="118"/>
    </row>
    <row r="209" spans="4:4" x14ac:dyDescent="0.25">
      <c r="D209" s="118"/>
    </row>
    <row r="210" spans="4:4" x14ac:dyDescent="0.25">
      <c r="D210" s="118"/>
    </row>
    <row r="211" spans="4:4" x14ac:dyDescent="0.25">
      <c r="D211" s="118"/>
    </row>
    <row r="212" spans="4:4" x14ac:dyDescent="0.25">
      <c r="D212" s="118"/>
    </row>
    <row r="213" spans="4:4" x14ac:dyDescent="0.25">
      <c r="D213" s="118"/>
    </row>
    <row r="214" spans="4:4" x14ac:dyDescent="0.25">
      <c r="D214" s="118"/>
    </row>
    <row r="215" spans="4:4" x14ac:dyDescent="0.25">
      <c r="D215" s="118"/>
    </row>
    <row r="216" spans="4:4" x14ac:dyDescent="0.25">
      <c r="D216" s="118"/>
    </row>
    <row r="217" spans="4:4" x14ac:dyDescent="0.25">
      <c r="D217" s="118"/>
    </row>
    <row r="218" spans="4:4" x14ac:dyDescent="0.25">
      <c r="D218" s="118"/>
    </row>
    <row r="219" spans="4:4" x14ac:dyDescent="0.25">
      <c r="D219" s="118"/>
    </row>
    <row r="220" spans="4:4" x14ac:dyDescent="0.25">
      <c r="D220" s="118"/>
    </row>
    <row r="221" spans="4:4" x14ac:dyDescent="0.25">
      <c r="D221" s="118"/>
    </row>
    <row r="222" spans="4:4" x14ac:dyDescent="0.25">
      <c r="D222" s="118"/>
    </row>
    <row r="223" spans="4:4" x14ac:dyDescent="0.25">
      <c r="D223" s="118"/>
    </row>
    <row r="224" spans="4:4" x14ac:dyDescent="0.25">
      <c r="D224" s="118"/>
    </row>
    <row r="225" spans="4:4" x14ac:dyDescent="0.25">
      <c r="D225" s="118"/>
    </row>
    <row r="226" spans="4:4" x14ac:dyDescent="0.25">
      <c r="D226" s="118"/>
    </row>
    <row r="227" spans="4:4" x14ac:dyDescent="0.25">
      <c r="D227" s="118"/>
    </row>
    <row r="228" spans="4:4" x14ac:dyDescent="0.25">
      <c r="D228" s="118"/>
    </row>
    <row r="229" spans="4:4" x14ac:dyDescent="0.25">
      <c r="D229" s="118"/>
    </row>
    <row r="230" spans="4:4" x14ac:dyDescent="0.25">
      <c r="D230" s="118"/>
    </row>
    <row r="231" spans="4:4" x14ac:dyDescent="0.25">
      <c r="D231" s="118"/>
    </row>
    <row r="232" spans="4:4" x14ac:dyDescent="0.25">
      <c r="D232" s="118"/>
    </row>
    <row r="233" spans="4:4" x14ac:dyDescent="0.25">
      <c r="D233" s="118"/>
    </row>
    <row r="234" spans="4:4" x14ac:dyDescent="0.25">
      <c r="D234" s="118"/>
    </row>
    <row r="235" spans="4:4" x14ac:dyDescent="0.25">
      <c r="D235" s="118"/>
    </row>
    <row r="236" spans="4:4" x14ac:dyDescent="0.25">
      <c r="D236" s="118"/>
    </row>
    <row r="237" spans="4:4" x14ac:dyDescent="0.25">
      <c r="D237" s="118"/>
    </row>
    <row r="238" spans="4:4" x14ac:dyDescent="0.25">
      <c r="D238" s="118"/>
    </row>
    <row r="239" spans="4:4" x14ac:dyDescent="0.25">
      <c r="D239" s="118"/>
    </row>
    <row r="240" spans="4:4" x14ac:dyDescent="0.25">
      <c r="D240" s="118"/>
    </row>
    <row r="241" spans="4:4" x14ac:dyDescent="0.25">
      <c r="D241" s="118"/>
    </row>
    <row r="242" spans="4:4" x14ac:dyDescent="0.25">
      <c r="D242" s="118"/>
    </row>
    <row r="243" spans="4:4" x14ac:dyDescent="0.25">
      <c r="D243" s="118"/>
    </row>
    <row r="244" spans="4:4" x14ac:dyDescent="0.25">
      <c r="D244" s="118"/>
    </row>
    <row r="245" spans="4:4" x14ac:dyDescent="0.25">
      <c r="D245" s="118"/>
    </row>
    <row r="246" spans="4:4" x14ac:dyDescent="0.25">
      <c r="D246" s="118"/>
    </row>
    <row r="247" spans="4:4" x14ac:dyDescent="0.25">
      <c r="D247" s="118"/>
    </row>
    <row r="248" spans="4:4" x14ac:dyDescent="0.25">
      <c r="D248" s="118"/>
    </row>
    <row r="249" spans="4:4" x14ac:dyDescent="0.25">
      <c r="D249" s="118"/>
    </row>
    <row r="250" spans="4:4" x14ac:dyDescent="0.25">
      <c r="D250" s="118"/>
    </row>
    <row r="251" spans="4:4" x14ac:dyDescent="0.25">
      <c r="D251" s="118"/>
    </row>
    <row r="252" spans="4:4" x14ac:dyDescent="0.25">
      <c r="D252" s="118"/>
    </row>
    <row r="253" spans="4:4" x14ac:dyDescent="0.25">
      <c r="D253" s="118"/>
    </row>
    <row r="254" spans="4:4" x14ac:dyDescent="0.25">
      <c r="D254" s="118"/>
    </row>
    <row r="255" spans="4:4" x14ac:dyDescent="0.25">
      <c r="D255" s="118"/>
    </row>
  </sheetData>
  <mergeCells count="17">
    <mergeCell ref="A5:I5"/>
    <mergeCell ref="A4:I4"/>
    <mergeCell ref="E1:I1"/>
    <mergeCell ref="E2:I2"/>
    <mergeCell ref="C8:C11"/>
    <mergeCell ref="D8:D11"/>
    <mergeCell ref="A1:B1"/>
    <mergeCell ref="A2:B2"/>
    <mergeCell ref="A8:A11"/>
    <mergeCell ref="B8:B11"/>
    <mergeCell ref="E8:E11"/>
    <mergeCell ref="F8:F11"/>
    <mergeCell ref="G8:G11"/>
    <mergeCell ref="H8:H11"/>
    <mergeCell ref="A6:I6"/>
    <mergeCell ref="F7:I7"/>
    <mergeCell ref="I8:I11"/>
  </mergeCells>
  <pageMargins left="0.19685039370078741" right="0.19685039370078741" top="0.43307086614173229" bottom="0.43307086614173229" header="0.31496062992125984" footer="0.31496062992125984"/>
  <pageSetup paperSize="9" scale="9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G10" sqref="G10"/>
    </sheetView>
  </sheetViews>
  <sheetFormatPr defaultColWidth="9.140625" defaultRowHeight="15.75" x14ac:dyDescent="0.25"/>
  <cols>
    <col min="1" max="1" width="4.7109375" style="56" bestFit="1" customWidth="1"/>
    <col min="2" max="2" width="33.85546875" style="56" customWidth="1"/>
    <col min="3" max="3" width="26.140625" style="56" customWidth="1"/>
    <col min="4" max="4" width="17.140625" style="56" customWidth="1"/>
    <col min="5" max="5" width="14.140625" style="55" customWidth="1"/>
    <col min="6" max="6" width="11" style="55" hidden="1" customWidth="1"/>
    <col min="7" max="7" width="14.5703125" style="55" customWidth="1"/>
    <col min="8" max="8" width="12" style="55" customWidth="1"/>
    <col min="9" max="9" width="10" style="55" hidden="1" customWidth="1"/>
    <col min="10" max="10" width="13.140625" style="55" hidden="1" customWidth="1"/>
    <col min="11" max="11" width="11.140625" style="55" hidden="1" customWidth="1"/>
    <col min="12" max="12" width="4.42578125" style="56" hidden="1" customWidth="1"/>
    <col min="13" max="13" width="11.42578125" style="56" hidden="1" customWidth="1"/>
    <col min="14" max="14" width="9.28515625" style="56" hidden="1" customWidth="1"/>
    <col min="15" max="15" width="12.5703125" style="56" hidden="1" customWidth="1"/>
    <col min="16" max="16" width="8.140625" style="56" hidden="1" customWidth="1"/>
    <col min="17" max="17" width="14.85546875" style="56" customWidth="1"/>
    <col min="18" max="18" width="11.85546875" style="56" hidden="1" customWidth="1"/>
    <col min="19" max="19" width="10" style="56" hidden="1" customWidth="1"/>
    <col min="20" max="20" width="9.85546875" style="56" hidden="1" customWidth="1"/>
    <col min="21" max="21" width="12.5703125" style="56" hidden="1" customWidth="1"/>
    <col min="22" max="25" width="11.7109375" style="56" hidden="1" customWidth="1"/>
    <col min="26" max="26" width="32.7109375" style="56" customWidth="1"/>
    <col min="27" max="28" width="11.7109375" style="56" bestFit="1" customWidth="1"/>
    <col min="29" max="29" width="18.140625" style="56" bestFit="1" customWidth="1"/>
    <col min="30" max="30" width="11.7109375" style="56" bestFit="1" customWidth="1"/>
    <col min="31" max="258" width="9.140625" style="56"/>
    <col min="259" max="259" width="4.7109375" style="56" bestFit="1" customWidth="1"/>
    <col min="260" max="260" width="33.85546875" style="56" customWidth="1"/>
    <col min="261" max="261" width="14.140625" style="56" customWidth="1"/>
    <col min="262" max="262" width="0" style="56" hidden="1" customWidth="1"/>
    <col min="263" max="263" width="14.5703125" style="56" customWidth="1"/>
    <col min="264" max="264" width="12" style="56" customWidth="1"/>
    <col min="265" max="272" width="0" style="56" hidden="1" customWidth="1"/>
    <col min="273" max="273" width="14.85546875" style="56" customWidth="1"/>
    <col min="274" max="281" width="0" style="56" hidden="1" customWidth="1"/>
    <col min="282" max="282" width="32.7109375" style="56" customWidth="1"/>
    <col min="283" max="284" width="11.7109375" style="56" bestFit="1" customWidth="1"/>
    <col min="285" max="285" width="18.140625" style="56" bestFit="1" customWidth="1"/>
    <col min="286" max="286" width="11.7109375" style="56" bestFit="1" customWidth="1"/>
    <col min="287" max="514" width="9.140625" style="56"/>
    <col min="515" max="515" width="4.7109375" style="56" bestFit="1" customWidth="1"/>
    <col min="516" max="516" width="33.85546875" style="56" customWidth="1"/>
    <col min="517" max="517" width="14.140625" style="56" customWidth="1"/>
    <col min="518" max="518" width="0" style="56" hidden="1" customWidth="1"/>
    <col min="519" max="519" width="14.5703125" style="56" customWidth="1"/>
    <col min="520" max="520" width="12" style="56" customWidth="1"/>
    <col min="521" max="528" width="0" style="56" hidden="1" customWidth="1"/>
    <col min="529" max="529" width="14.85546875" style="56" customWidth="1"/>
    <col min="530" max="537" width="0" style="56" hidden="1" customWidth="1"/>
    <col min="538" max="538" width="32.7109375" style="56" customWidth="1"/>
    <col min="539" max="540" width="11.7109375" style="56" bestFit="1" customWidth="1"/>
    <col min="541" max="541" width="18.140625" style="56" bestFit="1" customWidth="1"/>
    <col min="542" max="542" width="11.7109375" style="56" bestFit="1" customWidth="1"/>
    <col min="543" max="770" width="9.140625" style="56"/>
    <col min="771" max="771" width="4.7109375" style="56" bestFit="1" customWidth="1"/>
    <col min="772" max="772" width="33.85546875" style="56" customWidth="1"/>
    <col min="773" max="773" width="14.140625" style="56" customWidth="1"/>
    <col min="774" max="774" width="0" style="56" hidden="1" customWidth="1"/>
    <col min="775" max="775" width="14.5703125" style="56" customWidth="1"/>
    <col min="776" max="776" width="12" style="56" customWidth="1"/>
    <col min="777" max="784" width="0" style="56" hidden="1" customWidth="1"/>
    <col min="785" max="785" width="14.85546875" style="56" customWidth="1"/>
    <col min="786" max="793" width="0" style="56" hidden="1" customWidth="1"/>
    <col min="794" max="794" width="32.7109375" style="56" customWidth="1"/>
    <col min="795" max="796" width="11.7109375" style="56" bestFit="1" customWidth="1"/>
    <col min="797" max="797" width="18.140625" style="56" bestFit="1" customWidth="1"/>
    <col min="798" max="798" width="11.7109375" style="56" bestFit="1" customWidth="1"/>
    <col min="799" max="1026" width="9.140625" style="56"/>
    <col min="1027" max="1027" width="4.7109375" style="56" bestFit="1" customWidth="1"/>
    <col min="1028" max="1028" width="33.85546875" style="56" customWidth="1"/>
    <col min="1029" max="1029" width="14.140625" style="56" customWidth="1"/>
    <col min="1030" max="1030" width="0" style="56" hidden="1" customWidth="1"/>
    <col min="1031" max="1031" width="14.5703125" style="56" customWidth="1"/>
    <col min="1032" max="1032" width="12" style="56" customWidth="1"/>
    <col min="1033" max="1040" width="0" style="56" hidden="1" customWidth="1"/>
    <col min="1041" max="1041" width="14.85546875" style="56" customWidth="1"/>
    <col min="1042" max="1049" width="0" style="56" hidden="1" customWidth="1"/>
    <col min="1050" max="1050" width="32.7109375" style="56" customWidth="1"/>
    <col min="1051" max="1052" width="11.7109375" style="56" bestFit="1" customWidth="1"/>
    <col min="1053" max="1053" width="18.140625" style="56" bestFit="1" customWidth="1"/>
    <col min="1054" max="1054" width="11.7109375" style="56" bestFit="1" customWidth="1"/>
    <col min="1055" max="1282" width="9.140625" style="56"/>
    <col min="1283" max="1283" width="4.7109375" style="56" bestFit="1" customWidth="1"/>
    <col min="1284" max="1284" width="33.85546875" style="56" customWidth="1"/>
    <col min="1285" max="1285" width="14.140625" style="56" customWidth="1"/>
    <col min="1286" max="1286" width="0" style="56" hidden="1" customWidth="1"/>
    <col min="1287" max="1287" width="14.5703125" style="56" customWidth="1"/>
    <col min="1288" max="1288" width="12" style="56" customWidth="1"/>
    <col min="1289" max="1296" width="0" style="56" hidden="1" customWidth="1"/>
    <col min="1297" max="1297" width="14.85546875" style="56" customWidth="1"/>
    <col min="1298" max="1305" width="0" style="56" hidden="1" customWidth="1"/>
    <col min="1306" max="1306" width="32.7109375" style="56" customWidth="1"/>
    <col min="1307" max="1308" width="11.7109375" style="56" bestFit="1" customWidth="1"/>
    <col min="1309" max="1309" width="18.140625" style="56" bestFit="1" customWidth="1"/>
    <col min="1310" max="1310" width="11.7109375" style="56" bestFit="1" customWidth="1"/>
    <col min="1311" max="1538" width="9.140625" style="56"/>
    <col min="1539" max="1539" width="4.7109375" style="56" bestFit="1" customWidth="1"/>
    <col min="1540" max="1540" width="33.85546875" style="56" customWidth="1"/>
    <col min="1541" max="1541" width="14.140625" style="56" customWidth="1"/>
    <col min="1542" max="1542" width="0" style="56" hidden="1" customWidth="1"/>
    <col min="1543" max="1543" width="14.5703125" style="56" customWidth="1"/>
    <col min="1544" max="1544" width="12" style="56" customWidth="1"/>
    <col min="1545" max="1552" width="0" style="56" hidden="1" customWidth="1"/>
    <col min="1553" max="1553" width="14.85546875" style="56" customWidth="1"/>
    <col min="1554" max="1561" width="0" style="56" hidden="1" customWidth="1"/>
    <col min="1562" max="1562" width="32.7109375" style="56" customWidth="1"/>
    <col min="1563" max="1564" width="11.7109375" style="56" bestFit="1" customWidth="1"/>
    <col min="1565" max="1565" width="18.140625" style="56" bestFit="1" customWidth="1"/>
    <col min="1566" max="1566" width="11.7109375" style="56" bestFit="1" customWidth="1"/>
    <col min="1567" max="1794" width="9.140625" style="56"/>
    <col min="1795" max="1795" width="4.7109375" style="56" bestFit="1" customWidth="1"/>
    <col min="1796" max="1796" width="33.85546875" style="56" customWidth="1"/>
    <col min="1797" max="1797" width="14.140625" style="56" customWidth="1"/>
    <col min="1798" max="1798" width="0" style="56" hidden="1" customWidth="1"/>
    <col min="1799" max="1799" width="14.5703125" style="56" customWidth="1"/>
    <col min="1800" max="1800" width="12" style="56" customWidth="1"/>
    <col min="1801" max="1808" width="0" style="56" hidden="1" customWidth="1"/>
    <col min="1809" max="1809" width="14.85546875" style="56" customWidth="1"/>
    <col min="1810" max="1817" width="0" style="56" hidden="1" customWidth="1"/>
    <col min="1818" max="1818" width="32.7109375" style="56" customWidth="1"/>
    <col min="1819" max="1820" width="11.7109375" style="56" bestFit="1" customWidth="1"/>
    <col min="1821" max="1821" width="18.140625" style="56" bestFit="1" customWidth="1"/>
    <col min="1822" max="1822" width="11.7109375" style="56" bestFit="1" customWidth="1"/>
    <col min="1823" max="2050" width="9.140625" style="56"/>
    <col min="2051" max="2051" width="4.7109375" style="56" bestFit="1" customWidth="1"/>
    <col min="2052" max="2052" width="33.85546875" style="56" customWidth="1"/>
    <col min="2053" max="2053" width="14.140625" style="56" customWidth="1"/>
    <col min="2054" max="2054" width="0" style="56" hidden="1" customWidth="1"/>
    <col min="2055" max="2055" width="14.5703125" style="56" customWidth="1"/>
    <col min="2056" max="2056" width="12" style="56" customWidth="1"/>
    <col min="2057" max="2064" width="0" style="56" hidden="1" customWidth="1"/>
    <col min="2065" max="2065" width="14.85546875" style="56" customWidth="1"/>
    <col min="2066" max="2073" width="0" style="56" hidden="1" customWidth="1"/>
    <col min="2074" max="2074" width="32.7109375" style="56" customWidth="1"/>
    <col min="2075" max="2076" width="11.7109375" style="56" bestFit="1" customWidth="1"/>
    <col min="2077" max="2077" width="18.140625" style="56" bestFit="1" customWidth="1"/>
    <col min="2078" max="2078" width="11.7109375" style="56" bestFit="1" customWidth="1"/>
    <col min="2079" max="2306" width="9.140625" style="56"/>
    <col min="2307" max="2307" width="4.7109375" style="56" bestFit="1" customWidth="1"/>
    <col min="2308" max="2308" width="33.85546875" style="56" customWidth="1"/>
    <col min="2309" max="2309" width="14.140625" style="56" customWidth="1"/>
    <col min="2310" max="2310" width="0" style="56" hidden="1" customWidth="1"/>
    <col min="2311" max="2311" width="14.5703125" style="56" customWidth="1"/>
    <col min="2312" max="2312" width="12" style="56" customWidth="1"/>
    <col min="2313" max="2320" width="0" style="56" hidden="1" customWidth="1"/>
    <col min="2321" max="2321" width="14.85546875" style="56" customWidth="1"/>
    <col min="2322" max="2329" width="0" style="56" hidden="1" customWidth="1"/>
    <col min="2330" max="2330" width="32.7109375" style="56" customWidth="1"/>
    <col min="2331" max="2332" width="11.7109375" style="56" bestFit="1" customWidth="1"/>
    <col min="2333" max="2333" width="18.140625" style="56" bestFit="1" customWidth="1"/>
    <col min="2334" max="2334" width="11.7109375" style="56" bestFit="1" customWidth="1"/>
    <col min="2335" max="2562" width="9.140625" style="56"/>
    <col min="2563" max="2563" width="4.7109375" style="56" bestFit="1" customWidth="1"/>
    <col min="2564" max="2564" width="33.85546875" style="56" customWidth="1"/>
    <col min="2565" max="2565" width="14.140625" style="56" customWidth="1"/>
    <col min="2566" max="2566" width="0" style="56" hidden="1" customWidth="1"/>
    <col min="2567" max="2567" width="14.5703125" style="56" customWidth="1"/>
    <col min="2568" max="2568" width="12" style="56" customWidth="1"/>
    <col min="2569" max="2576" width="0" style="56" hidden="1" customWidth="1"/>
    <col min="2577" max="2577" width="14.85546875" style="56" customWidth="1"/>
    <col min="2578" max="2585" width="0" style="56" hidden="1" customWidth="1"/>
    <col min="2586" max="2586" width="32.7109375" style="56" customWidth="1"/>
    <col min="2587" max="2588" width="11.7109375" style="56" bestFit="1" customWidth="1"/>
    <col min="2589" max="2589" width="18.140625" style="56" bestFit="1" customWidth="1"/>
    <col min="2590" max="2590" width="11.7109375" style="56" bestFit="1" customWidth="1"/>
    <col min="2591" max="2818" width="9.140625" style="56"/>
    <col min="2819" max="2819" width="4.7109375" style="56" bestFit="1" customWidth="1"/>
    <col min="2820" max="2820" width="33.85546875" style="56" customWidth="1"/>
    <col min="2821" max="2821" width="14.140625" style="56" customWidth="1"/>
    <col min="2822" max="2822" width="0" style="56" hidden="1" customWidth="1"/>
    <col min="2823" max="2823" width="14.5703125" style="56" customWidth="1"/>
    <col min="2824" max="2824" width="12" style="56" customWidth="1"/>
    <col min="2825" max="2832" width="0" style="56" hidden="1" customWidth="1"/>
    <col min="2833" max="2833" width="14.85546875" style="56" customWidth="1"/>
    <col min="2834" max="2841" width="0" style="56" hidden="1" customWidth="1"/>
    <col min="2842" max="2842" width="32.7109375" style="56" customWidth="1"/>
    <col min="2843" max="2844" width="11.7109375" style="56" bestFit="1" customWidth="1"/>
    <col min="2845" max="2845" width="18.140625" style="56" bestFit="1" customWidth="1"/>
    <col min="2846" max="2846" width="11.7109375" style="56" bestFit="1" customWidth="1"/>
    <col min="2847" max="3074" width="9.140625" style="56"/>
    <col min="3075" max="3075" width="4.7109375" style="56" bestFit="1" customWidth="1"/>
    <col min="3076" max="3076" width="33.85546875" style="56" customWidth="1"/>
    <col min="3077" max="3077" width="14.140625" style="56" customWidth="1"/>
    <col min="3078" max="3078" width="0" style="56" hidden="1" customWidth="1"/>
    <col min="3079" max="3079" width="14.5703125" style="56" customWidth="1"/>
    <col min="3080" max="3080" width="12" style="56" customWidth="1"/>
    <col min="3081" max="3088" width="0" style="56" hidden="1" customWidth="1"/>
    <col min="3089" max="3089" width="14.85546875" style="56" customWidth="1"/>
    <col min="3090" max="3097" width="0" style="56" hidden="1" customWidth="1"/>
    <col min="3098" max="3098" width="32.7109375" style="56" customWidth="1"/>
    <col min="3099" max="3100" width="11.7109375" style="56" bestFit="1" customWidth="1"/>
    <col min="3101" max="3101" width="18.140625" style="56" bestFit="1" customWidth="1"/>
    <col min="3102" max="3102" width="11.7109375" style="56" bestFit="1" customWidth="1"/>
    <col min="3103" max="3330" width="9.140625" style="56"/>
    <col min="3331" max="3331" width="4.7109375" style="56" bestFit="1" customWidth="1"/>
    <col min="3332" max="3332" width="33.85546875" style="56" customWidth="1"/>
    <col min="3333" max="3333" width="14.140625" style="56" customWidth="1"/>
    <col min="3334" max="3334" width="0" style="56" hidden="1" customWidth="1"/>
    <col min="3335" max="3335" width="14.5703125" style="56" customWidth="1"/>
    <col min="3336" max="3336" width="12" style="56" customWidth="1"/>
    <col min="3337" max="3344" width="0" style="56" hidden="1" customWidth="1"/>
    <col min="3345" max="3345" width="14.85546875" style="56" customWidth="1"/>
    <col min="3346" max="3353" width="0" style="56" hidden="1" customWidth="1"/>
    <col min="3354" max="3354" width="32.7109375" style="56" customWidth="1"/>
    <col min="3355" max="3356" width="11.7109375" style="56" bestFit="1" customWidth="1"/>
    <col min="3357" max="3357" width="18.140625" style="56" bestFit="1" customWidth="1"/>
    <col min="3358" max="3358" width="11.7109375" style="56" bestFit="1" customWidth="1"/>
    <col min="3359" max="3586" width="9.140625" style="56"/>
    <col min="3587" max="3587" width="4.7109375" style="56" bestFit="1" customWidth="1"/>
    <col min="3588" max="3588" width="33.85546875" style="56" customWidth="1"/>
    <col min="3589" max="3589" width="14.140625" style="56" customWidth="1"/>
    <col min="3590" max="3590" width="0" style="56" hidden="1" customWidth="1"/>
    <col min="3591" max="3591" width="14.5703125" style="56" customWidth="1"/>
    <col min="3592" max="3592" width="12" style="56" customWidth="1"/>
    <col min="3593" max="3600" width="0" style="56" hidden="1" customWidth="1"/>
    <col min="3601" max="3601" width="14.85546875" style="56" customWidth="1"/>
    <col min="3602" max="3609" width="0" style="56" hidden="1" customWidth="1"/>
    <col min="3610" max="3610" width="32.7109375" style="56" customWidth="1"/>
    <col min="3611" max="3612" width="11.7109375" style="56" bestFit="1" customWidth="1"/>
    <col min="3613" max="3613" width="18.140625" style="56" bestFit="1" customWidth="1"/>
    <col min="3614" max="3614" width="11.7109375" style="56" bestFit="1" customWidth="1"/>
    <col min="3615" max="3842" width="9.140625" style="56"/>
    <col min="3843" max="3843" width="4.7109375" style="56" bestFit="1" customWidth="1"/>
    <col min="3844" max="3844" width="33.85546875" style="56" customWidth="1"/>
    <col min="3845" max="3845" width="14.140625" style="56" customWidth="1"/>
    <col min="3846" max="3846" width="0" style="56" hidden="1" customWidth="1"/>
    <col min="3847" max="3847" width="14.5703125" style="56" customWidth="1"/>
    <col min="3848" max="3848" width="12" style="56" customWidth="1"/>
    <col min="3849" max="3856" width="0" style="56" hidden="1" customWidth="1"/>
    <col min="3857" max="3857" width="14.85546875" style="56" customWidth="1"/>
    <col min="3858" max="3865" width="0" style="56" hidden="1" customWidth="1"/>
    <col min="3866" max="3866" width="32.7109375" style="56" customWidth="1"/>
    <col min="3867" max="3868" width="11.7109375" style="56" bestFit="1" customWidth="1"/>
    <col min="3869" max="3869" width="18.140625" style="56" bestFit="1" customWidth="1"/>
    <col min="3870" max="3870" width="11.7109375" style="56" bestFit="1" customWidth="1"/>
    <col min="3871" max="4098" width="9.140625" style="56"/>
    <col min="4099" max="4099" width="4.7109375" style="56" bestFit="1" customWidth="1"/>
    <col min="4100" max="4100" width="33.85546875" style="56" customWidth="1"/>
    <col min="4101" max="4101" width="14.140625" style="56" customWidth="1"/>
    <col min="4102" max="4102" width="0" style="56" hidden="1" customWidth="1"/>
    <col min="4103" max="4103" width="14.5703125" style="56" customWidth="1"/>
    <col min="4104" max="4104" width="12" style="56" customWidth="1"/>
    <col min="4105" max="4112" width="0" style="56" hidden="1" customWidth="1"/>
    <col min="4113" max="4113" width="14.85546875" style="56" customWidth="1"/>
    <col min="4114" max="4121" width="0" style="56" hidden="1" customWidth="1"/>
    <col min="4122" max="4122" width="32.7109375" style="56" customWidth="1"/>
    <col min="4123" max="4124" width="11.7109375" style="56" bestFit="1" customWidth="1"/>
    <col min="4125" max="4125" width="18.140625" style="56" bestFit="1" customWidth="1"/>
    <col min="4126" max="4126" width="11.7109375" style="56" bestFit="1" customWidth="1"/>
    <col min="4127" max="4354" width="9.140625" style="56"/>
    <col min="4355" max="4355" width="4.7109375" style="56" bestFit="1" customWidth="1"/>
    <col min="4356" max="4356" width="33.85546875" style="56" customWidth="1"/>
    <col min="4357" max="4357" width="14.140625" style="56" customWidth="1"/>
    <col min="4358" max="4358" width="0" style="56" hidden="1" customWidth="1"/>
    <col min="4359" max="4359" width="14.5703125" style="56" customWidth="1"/>
    <col min="4360" max="4360" width="12" style="56" customWidth="1"/>
    <col min="4361" max="4368" width="0" style="56" hidden="1" customWidth="1"/>
    <col min="4369" max="4369" width="14.85546875" style="56" customWidth="1"/>
    <col min="4370" max="4377" width="0" style="56" hidden="1" customWidth="1"/>
    <col min="4378" max="4378" width="32.7109375" style="56" customWidth="1"/>
    <col min="4379" max="4380" width="11.7109375" style="56" bestFit="1" customWidth="1"/>
    <col min="4381" max="4381" width="18.140625" style="56" bestFit="1" customWidth="1"/>
    <col min="4382" max="4382" width="11.7109375" style="56" bestFit="1" customWidth="1"/>
    <col min="4383" max="4610" width="9.140625" style="56"/>
    <col min="4611" max="4611" width="4.7109375" style="56" bestFit="1" customWidth="1"/>
    <col min="4612" max="4612" width="33.85546875" style="56" customWidth="1"/>
    <col min="4613" max="4613" width="14.140625" style="56" customWidth="1"/>
    <col min="4614" max="4614" width="0" style="56" hidden="1" customWidth="1"/>
    <col min="4615" max="4615" width="14.5703125" style="56" customWidth="1"/>
    <col min="4616" max="4616" width="12" style="56" customWidth="1"/>
    <col min="4617" max="4624" width="0" style="56" hidden="1" customWidth="1"/>
    <col min="4625" max="4625" width="14.85546875" style="56" customWidth="1"/>
    <col min="4626" max="4633" width="0" style="56" hidden="1" customWidth="1"/>
    <col min="4634" max="4634" width="32.7109375" style="56" customWidth="1"/>
    <col min="4635" max="4636" width="11.7109375" style="56" bestFit="1" customWidth="1"/>
    <col min="4637" max="4637" width="18.140625" style="56" bestFit="1" customWidth="1"/>
    <col min="4638" max="4638" width="11.7109375" style="56" bestFit="1" customWidth="1"/>
    <col min="4639" max="4866" width="9.140625" style="56"/>
    <col min="4867" max="4867" width="4.7109375" style="56" bestFit="1" customWidth="1"/>
    <col min="4868" max="4868" width="33.85546875" style="56" customWidth="1"/>
    <col min="4869" max="4869" width="14.140625" style="56" customWidth="1"/>
    <col min="4870" max="4870" width="0" style="56" hidden="1" customWidth="1"/>
    <col min="4871" max="4871" width="14.5703125" style="56" customWidth="1"/>
    <col min="4872" max="4872" width="12" style="56" customWidth="1"/>
    <col min="4873" max="4880" width="0" style="56" hidden="1" customWidth="1"/>
    <col min="4881" max="4881" width="14.85546875" style="56" customWidth="1"/>
    <col min="4882" max="4889" width="0" style="56" hidden="1" customWidth="1"/>
    <col min="4890" max="4890" width="32.7109375" style="56" customWidth="1"/>
    <col min="4891" max="4892" width="11.7109375" style="56" bestFit="1" customWidth="1"/>
    <col min="4893" max="4893" width="18.140625" style="56" bestFit="1" customWidth="1"/>
    <col min="4894" max="4894" width="11.7109375" style="56" bestFit="1" customWidth="1"/>
    <col min="4895" max="5122" width="9.140625" style="56"/>
    <col min="5123" max="5123" width="4.7109375" style="56" bestFit="1" customWidth="1"/>
    <col min="5124" max="5124" width="33.85546875" style="56" customWidth="1"/>
    <col min="5125" max="5125" width="14.140625" style="56" customWidth="1"/>
    <col min="5126" max="5126" width="0" style="56" hidden="1" customWidth="1"/>
    <col min="5127" max="5127" width="14.5703125" style="56" customWidth="1"/>
    <col min="5128" max="5128" width="12" style="56" customWidth="1"/>
    <col min="5129" max="5136" width="0" style="56" hidden="1" customWidth="1"/>
    <col min="5137" max="5137" width="14.85546875" style="56" customWidth="1"/>
    <col min="5138" max="5145" width="0" style="56" hidden="1" customWidth="1"/>
    <col min="5146" max="5146" width="32.7109375" style="56" customWidth="1"/>
    <col min="5147" max="5148" width="11.7109375" style="56" bestFit="1" customWidth="1"/>
    <col min="5149" max="5149" width="18.140625" style="56" bestFit="1" customWidth="1"/>
    <col min="5150" max="5150" width="11.7109375" style="56" bestFit="1" customWidth="1"/>
    <col min="5151" max="5378" width="9.140625" style="56"/>
    <col min="5379" max="5379" width="4.7109375" style="56" bestFit="1" customWidth="1"/>
    <col min="5380" max="5380" width="33.85546875" style="56" customWidth="1"/>
    <col min="5381" max="5381" width="14.140625" style="56" customWidth="1"/>
    <col min="5382" max="5382" width="0" style="56" hidden="1" customWidth="1"/>
    <col min="5383" max="5383" width="14.5703125" style="56" customWidth="1"/>
    <col min="5384" max="5384" width="12" style="56" customWidth="1"/>
    <col min="5385" max="5392" width="0" style="56" hidden="1" customWidth="1"/>
    <col min="5393" max="5393" width="14.85546875" style="56" customWidth="1"/>
    <col min="5394" max="5401" width="0" style="56" hidden="1" customWidth="1"/>
    <col min="5402" max="5402" width="32.7109375" style="56" customWidth="1"/>
    <col min="5403" max="5404" width="11.7109375" style="56" bestFit="1" customWidth="1"/>
    <col min="5405" max="5405" width="18.140625" style="56" bestFit="1" customWidth="1"/>
    <col min="5406" max="5406" width="11.7109375" style="56" bestFit="1" customWidth="1"/>
    <col min="5407" max="5634" width="9.140625" style="56"/>
    <col min="5635" max="5635" width="4.7109375" style="56" bestFit="1" customWidth="1"/>
    <col min="5636" max="5636" width="33.85546875" style="56" customWidth="1"/>
    <col min="5637" max="5637" width="14.140625" style="56" customWidth="1"/>
    <col min="5638" max="5638" width="0" style="56" hidden="1" customWidth="1"/>
    <col min="5639" max="5639" width="14.5703125" style="56" customWidth="1"/>
    <col min="5640" max="5640" width="12" style="56" customWidth="1"/>
    <col min="5641" max="5648" width="0" style="56" hidden="1" customWidth="1"/>
    <col min="5649" max="5649" width="14.85546875" style="56" customWidth="1"/>
    <col min="5650" max="5657" width="0" style="56" hidden="1" customWidth="1"/>
    <col min="5658" max="5658" width="32.7109375" style="56" customWidth="1"/>
    <col min="5659" max="5660" width="11.7109375" style="56" bestFit="1" customWidth="1"/>
    <col min="5661" max="5661" width="18.140625" style="56" bestFit="1" customWidth="1"/>
    <col min="5662" max="5662" width="11.7109375" style="56" bestFit="1" customWidth="1"/>
    <col min="5663" max="5890" width="9.140625" style="56"/>
    <col min="5891" max="5891" width="4.7109375" style="56" bestFit="1" customWidth="1"/>
    <col min="5892" max="5892" width="33.85546875" style="56" customWidth="1"/>
    <col min="5893" max="5893" width="14.140625" style="56" customWidth="1"/>
    <col min="5894" max="5894" width="0" style="56" hidden="1" customWidth="1"/>
    <col min="5895" max="5895" width="14.5703125" style="56" customWidth="1"/>
    <col min="5896" max="5896" width="12" style="56" customWidth="1"/>
    <col min="5897" max="5904" width="0" style="56" hidden="1" customWidth="1"/>
    <col min="5905" max="5905" width="14.85546875" style="56" customWidth="1"/>
    <col min="5906" max="5913" width="0" style="56" hidden="1" customWidth="1"/>
    <col min="5914" max="5914" width="32.7109375" style="56" customWidth="1"/>
    <col min="5915" max="5916" width="11.7109375" style="56" bestFit="1" customWidth="1"/>
    <col min="5917" max="5917" width="18.140625" style="56" bestFit="1" customWidth="1"/>
    <col min="5918" max="5918" width="11.7109375" style="56" bestFit="1" customWidth="1"/>
    <col min="5919" max="6146" width="9.140625" style="56"/>
    <col min="6147" max="6147" width="4.7109375" style="56" bestFit="1" customWidth="1"/>
    <col min="6148" max="6148" width="33.85546875" style="56" customWidth="1"/>
    <col min="6149" max="6149" width="14.140625" style="56" customWidth="1"/>
    <col min="6150" max="6150" width="0" style="56" hidden="1" customWidth="1"/>
    <col min="6151" max="6151" width="14.5703125" style="56" customWidth="1"/>
    <col min="6152" max="6152" width="12" style="56" customWidth="1"/>
    <col min="6153" max="6160" width="0" style="56" hidden="1" customWidth="1"/>
    <col min="6161" max="6161" width="14.85546875" style="56" customWidth="1"/>
    <col min="6162" max="6169" width="0" style="56" hidden="1" customWidth="1"/>
    <col min="6170" max="6170" width="32.7109375" style="56" customWidth="1"/>
    <col min="6171" max="6172" width="11.7109375" style="56" bestFit="1" customWidth="1"/>
    <col min="6173" max="6173" width="18.140625" style="56" bestFit="1" customWidth="1"/>
    <col min="6174" max="6174" width="11.7109375" style="56" bestFit="1" customWidth="1"/>
    <col min="6175" max="6402" width="9.140625" style="56"/>
    <col min="6403" max="6403" width="4.7109375" style="56" bestFit="1" customWidth="1"/>
    <col min="6404" max="6404" width="33.85546875" style="56" customWidth="1"/>
    <col min="6405" max="6405" width="14.140625" style="56" customWidth="1"/>
    <col min="6406" max="6406" width="0" style="56" hidden="1" customWidth="1"/>
    <col min="6407" max="6407" width="14.5703125" style="56" customWidth="1"/>
    <col min="6408" max="6408" width="12" style="56" customWidth="1"/>
    <col min="6409" max="6416" width="0" style="56" hidden="1" customWidth="1"/>
    <col min="6417" max="6417" width="14.85546875" style="56" customWidth="1"/>
    <col min="6418" max="6425" width="0" style="56" hidden="1" customWidth="1"/>
    <col min="6426" max="6426" width="32.7109375" style="56" customWidth="1"/>
    <col min="6427" max="6428" width="11.7109375" style="56" bestFit="1" customWidth="1"/>
    <col min="6429" max="6429" width="18.140625" style="56" bestFit="1" customWidth="1"/>
    <col min="6430" max="6430" width="11.7109375" style="56" bestFit="1" customWidth="1"/>
    <col min="6431" max="6658" width="9.140625" style="56"/>
    <col min="6659" max="6659" width="4.7109375" style="56" bestFit="1" customWidth="1"/>
    <col min="6660" max="6660" width="33.85546875" style="56" customWidth="1"/>
    <col min="6661" max="6661" width="14.140625" style="56" customWidth="1"/>
    <col min="6662" max="6662" width="0" style="56" hidden="1" customWidth="1"/>
    <col min="6663" max="6663" width="14.5703125" style="56" customWidth="1"/>
    <col min="6664" max="6664" width="12" style="56" customWidth="1"/>
    <col min="6665" max="6672" width="0" style="56" hidden="1" customWidth="1"/>
    <col min="6673" max="6673" width="14.85546875" style="56" customWidth="1"/>
    <col min="6674" max="6681" width="0" style="56" hidden="1" customWidth="1"/>
    <col min="6682" max="6682" width="32.7109375" style="56" customWidth="1"/>
    <col min="6683" max="6684" width="11.7109375" style="56" bestFit="1" customWidth="1"/>
    <col min="6685" max="6685" width="18.140625" style="56" bestFit="1" customWidth="1"/>
    <col min="6686" max="6686" width="11.7109375" style="56" bestFit="1" customWidth="1"/>
    <col min="6687" max="6914" width="9.140625" style="56"/>
    <col min="6915" max="6915" width="4.7109375" style="56" bestFit="1" customWidth="1"/>
    <col min="6916" max="6916" width="33.85546875" style="56" customWidth="1"/>
    <col min="6917" max="6917" width="14.140625" style="56" customWidth="1"/>
    <col min="6918" max="6918" width="0" style="56" hidden="1" customWidth="1"/>
    <col min="6919" max="6919" width="14.5703125" style="56" customWidth="1"/>
    <col min="6920" max="6920" width="12" style="56" customWidth="1"/>
    <col min="6921" max="6928" width="0" style="56" hidden="1" customWidth="1"/>
    <col min="6929" max="6929" width="14.85546875" style="56" customWidth="1"/>
    <col min="6930" max="6937" width="0" style="56" hidden="1" customWidth="1"/>
    <col min="6938" max="6938" width="32.7109375" style="56" customWidth="1"/>
    <col min="6939" max="6940" width="11.7109375" style="56" bestFit="1" customWidth="1"/>
    <col min="6941" max="6941" width="18.140625" style="56" bestFit="1" customWidth="1"/>
    <col min="6942" max="6942" width="11.7109375" style="56" bestFit="1" customWidth="1"/>
    <col min="6943" max="7170" width="9.140625" style="56"/>
    <col min="7171" max="7171" width="4.7109375" style="56" bestFit="1" customWidth="1"/>
    <col min="7172" max="7172" width="33.85546875" style="56" customWidth="1"/>
    <col min="7173" max="7173" width="14.140625" style="56" customWidth="1"/>
    <col min="7174" max="7174" width="0" style="56" hidden="1" customWidth="1"/>
    <col min="7175" max="7175" width="14.5703125" style="56" customWidth="1"/>
    <col min="7176" max="7176" width="12" style="56" customWidth="1"/>
    <col min="7177" max="7184" width="0" style="56" hidden="1" customWidth="1"/>
    <col min="7185" max="7185" width="14.85546875" style="56" customWidth="1"/>
    <col min="7186" max="7193" width="0" style="56" hidden="1" customWidth="1"/>
    <col min="7194" max="7194" width="32.7109375" style="56" customWidth="1"/>
    <col min="7195" max="7196" width="11.7109375" style="56" bestFit="1" customWidth="1"/>
    <col min="7197" max="7197" width="18.140625" style="56" bestFit="1" customWidth="1"/>
    <col min="7198" max="7198" width="11.7109375" style="56" bestFit="1" customWidth="1"/>
    <col min="7199" max="7426" width="9.140625" style="56"/>
    <col min="7427" max="7427" width="4.7109375" style="56" bestFit="1" customWidth="1"/>
    <col min="7428" max="7428" width="33.85546875" style="56" customWidth="1"/>
    <col min="7429" max="7429" width="14.140625" style="56" customWidth="1"/>
    <col min="7430" max="7430" width="0" style="56" hidden="1" customWidth="1"/>
    <col min="7431" max="7431" width="14.5703125" style="56" customWidth="1"/>
    <col min="7432" max="7432" width="12" style="56" customWidth="1"/>
    <col min="7433" max="7440" width="0" style="56" hidden="1" customWidth="1"/>
    <col min="7441" max="7441" width="14.85546875" style="56" customWidth="1"/>
    <col min="7442" max="7449" width="0" style="56" hidden="1" customWidth="1"/>
    <col min="7450" max="7450" width="32.7109375" style="56" customWidth="1"/>
    <col min="7451" max="7452" width="11.7109375" style="56" bestFit="1" customWidth="1"/>
    <col min="7453" max="7453" width="18.140625" style="56" bestFit="1" customWidth="1"/>
    <col min="7454" max="7454" width="11.7109375" style="56" bestFit="1" customWidth="1"/>
    <col min="7455" max="7682" width="9.140625" style="56"/>
    <col min="7683" max="7683" width="4.7109375" style="56" bestFit="1" customWidth="1"/>
    <col min="7684" max="7684" width="33.85546875" style="56" customWidth="1"/>
    <col min="7685" max="7685" width="14.140625" style="56" customWidth="1"/>
    <col min="7686" max="7686" width="0" style="56" hidden="1" customWidth="1"/>
    <col min="7687" max="7687" width="14.5703125" style="56" customWidth="1"/>
    <col min="7688" max="7688" width="12" style="56" customWidth="1"/>
    <col min="7689" max="7696" width="0" style="56" hidden="1" customWidth="1"/>
    <col min="7697" max="7697" width="14.85546875" style="56" customWidth="1"/>
    <col min="7698" max="7705" width="0" style="56" hidden="1" customWidth="1"/>
    <col min="7706" max="7706" width="32.7109375" style="56" customWidth="1"/>
    <col min="7707" max="7708" width="11.7109375" style="56" bestFit="1" customWidth="1"/>
    <col min="7709" max="7709" width="18.140625" style="56" bestFit="1" customWidth="1"/>
    <col min="7710" max="7710" width="11.7109375" style="56" bestFit="1" customWidth="1"/>
    <col min="7711" max="7938" width="9.140625" style="56"/>
    <col min="7939" max="7939" width="4.7109375" style="56" bestFit="1" customWidth="1"/>
    <col min="7940" max="7940" width="33.85546875" style="56" customWidth="1"/>
    <col min="7941" max="7941" width="14.140625" style="56" customWidth="1"/>
    <col min="7942" max="7942" width="0" style="56" hidden="1" customWidth="1"/>
    <col min="7943" max="7943" width="14.5703125" style="56" customWidth="1"/>
    <col min="7944" max="7944" width="12" style="56" customWidth="1"/>
    <col min="7945" max="7952" width="0" style="56" hidden="1" customWidth="1"/>
    <col min="7953" max="7953" width="14.85546875" style="56" customWidth="1"/>
    <col min="7954" max="7961" width="0" style="56" hidden="1" customWidth="1"/>
    <col min="7962" max="7962" width="32.7109375" style="56" customWidth="1"/>
    <col min="7963" max="7964" width="11.7109375" style="56" bestFit="1" customWidth="1"/>
    <col min="7965" max="7965" width="18.140625" style="56" bestFit="1" customWidth="1"/>
    <col min="7966" max="7966" width="11.7109375" style="56" bestFit="1" customWidth="1"/>
    <col min="7967" max="8194" width="9.140625" style="56"/>
    <col min="8195" max="8195" width="4.7109375" style="56" bestFit="1" customWidth="1"/>
    <col min="8196" max="8196" width="33.85546875" style="56" customWidth="1"/>
    <col min="8197" max="8197" width="14.140625" style="56" customWidth="1"/>
    <col min="8198" max="8198" width="0" style="56" hidden="1" customWidth="1"/>
    <col min="8199" max="8199" width="14.5703125" style="56" customWidth="1"/>
    <col min="8200" max="8200" width="12" style="56" customWidth="1"/>
    <col min="8201" max="8208" width="0" style="56" hidden="1" customWidth="1"/>
    <col min="8209" max="8209" width="14.85546875" style="56" customWidth="1"/>
    <col min="8210" max="8217" width="0" style="56" hidden="1" customWidth="1"/>
    <col min="8218" max="8218" width="32.7109375" style="56" customWidth="1"/>
    <col min="8219" max="8220" width="11.7109375" style="56" bestFit="1" customWidth="1"/>
    <col min="8221" max="8221" width="18.140625" style="56" bestFit="1" customWidth="1"/>
    <col min="8222" max="8222" width="11.7109375" style="56" bestFit="1" customWidth="1"/>
    <col min="8223" max="8450" width="9.140625" style="56"/>
    <col min="8451" max="8451" width="4.7109375" style="56" bestFit="1" customWidth="1"/>
    <col min="8452" max="8452" width="33.85546875" style="56" customWidth="1"/>
    <col min="8453" max="8453" width="14.140625" style="56" customWidth="1"/>
    <col min="8454" max="8454" width="0" style="56" hidden="1" customWidth="1"/>
    <col min="8455" max="8455" width="14.5703125" style="56" customWidth="1"/>
    <col min="8456" max="8456" width="12" style="56" customWidth="1"/>
    <col min="8457" max="8464" width="0" style="56" hidden="1" customWidth="1"/>
    <col min="8465" max="8465" width="14.85546875" style="56" customWidth="1"/>
    <col min="8466" max="8473" width="0" style="56" hidden="1" customWidth="1"/>
    <col min="8474" max="8474" width="32.7109375" style="56" customWidth="1"/>
    <col min="8475" max="8476" width="11.7109375" style="56" bestFit="1" customWidth="1"/>
    <col min="8477" max="8477" width="18.140625" style="56" bestFit="1" customWidth="1"/>
    <col min="8478" max="8478" width="11.7109375" style="56" bestFit="1" customWidth="1"/>
    <col min="8479" max="8706" width="9.140625" style="56"/>
    <col min="8707" max="8707" width="4.7109375" style="56" bestFit="1" customWidth="1"/>
    <col min="8708" max="8708" width="33.85546875" style="56" customWidth="1"/>
    <col min="8709" max="8709" width="14.140625" style="56" customWidth="1"/>
    <col min="8710" max="8710" width="0" style="56" hidden="1" customWidth="1"/>
    <col min="8711" max="8711" width="14.5703125" style="56" customWidth="1"/>
    <col min="8712" max="8712" width="12" style="56" customWidth="1"/>
    <col min="8713" max="8720" width="0" style="56" hidden="1" customWidth="1"/>
    <col min="8721" max="8721" width="14.85546875" style="56" customWidth="1"/>
    <col min="8722" max="8729" width="0" style="56" hidden="1" customWidth="1"/>
    <col min="8730" max="8730" width="32.7109375" style="56" customWidth="1"/>
    <col min="8731" max="8732" width="11.7109375" style="56" bestFit="1" customWidth="1"/>
    <col min="8733" max="8733" width="18.140625" style="56" bestFit="1" customWidth="1"/>
    <col min="8734" max="8734" width="11.7109375" style="56" bestFit="1" customWidth="1"/>
    <col min="8735" max="8962" width="9.140625" style="56"/>
    <col min="8963" max="8963" width="4.7109375" style="56" bestFit="1" customWidth="1"/>
    <col min="8964" max="8964" width="33.85546875" style="56" customWidth="1"/>
    <col min="8965" max="8965" width="14.140625" style="56" customWidth="1"/>
    <col min="8966" max="8966" width="0" style="56" hidden="1" customWidth="1"/>
    <col min="8967" max="8967" width="14.5703125" style="56" customWidth="1"/>
    <col min="8968" max="8968" width="12" style="56" customWidth="1"/>
    <col min="8969" max="8976" width="0" style="56" hidden="1" customWidth="1"/>
    <col min="8977" max="8977" width="14.85546875" style="56" customWidth="1"/>
    <col min="8978" max="8985" width="0" style="56" hidden="1" customWidth="1"/>
    <col min="8986" max="8986" width="32.7109375" style="56" customWidth="1"/>
    <col min="8987" max="8988" width="11.7109375" style="56" bestFit="1" customWidth="1"/>
    <col min="8989" max="8989" width="18.140625" style="56" bestFit="1" customWidth="1"/>
    <col min="8990" max="8990" width="11.7109375" style="56" bestFit="1" customWidth="1"/>
    <col min="8991" max="9218" width="9.140625" style="56"/>
    <col min="9219" max="9219" width="4.7109375" style="56" bestFit="1" customWidth="1"/>
    <col min="9220" max="9220" width="33.85546875" style="56" customWidth="1"/>
    <col min="9221" max="9221" width="14.140625" style="56" customWidth="1"/>
    <col min="9222" max="9222" width="0" style="56" hidden="1" customWidth="1"/>
    <col min="9223" max="9223" width="14.5703125" style="56" customWidth="1"/>
    <col min="9224" max="9224" width="12" style="56" customWidth="1"/>
    <col min="9225" max="9232" width="0" style="56" hidden="1" customWidth="1"/>
    <col min="9233" max="9233" width="14.85546875" style="56" customWidth="1"/>
    <col min="9234" max="9241" width="0" style="56" hidden="1" customWidth="1"/>
    <col min="9242" max="9242" width="32.7109375" style="56" customWidth="1"/>
    <col min="9243" max="9244" width="11.7109375" style="56" bestFit="1" customWidth="1"/>
    <col min="9245" max="9245" width="18.140625" style="56" bestFit="1" customWidth="1"/>
    <col min="9246" max="9246" width="11.7109375" style="56" bestFit="1" customWidth="1"/>
    <col min="9247" max="9474" width="9.140625" style="56"/>
    <col min="9475" max="9475" width="4.7109375" style="56" bestFit="1" customWidth="1"/>
    <col min="9476" max="9476" width="33.85546875" style="56" customWidth="1"/>
    <col min="9477" max="9477" width="14.140625" style="56" customWidth="1"/>
    <col min="9478" max="9478" width="0" style="56" hidden="1" customWidth="1"/>
    <col min="9479" max="9479" width="14.5703125" style="56" customWidth="1"/>
    <col min="9480" max="9480" width="12" style="56" customWidth="1"/>
    <col min="9481" max="9488" width="0" style="56" hidden="1" customWidth="1"/>
    <col min="9489" max="9489" width="14.85546875" style="56" customWidth="1"/>
    <col min="9490" max="9497" width="0" style="56" hidden="1" customWidth="1"/>
    <col min="9498" max="9498" width="32.7109375" style="56" customWidth="1"/>
    <col min="9499" max="9500" width="11.7109375" style="56" bestFit="1" customWidth="1"/>
    <col min="9501" max="9501" width="18.140625" style="56" bestFit="1" customWidth="1"/>
    <col min="9502" max="9502" width="11.7109375" style="56" bestFit="1" customWidth="1"/>
    <col min="9503" max="9730" width="9.140625" style="56"/>
    <col min="9731" max="9731" width="4.7109375" style="56" bestFit="1" customWidth="1"/>
    <col min="9732" max="9732" width="33.85546875" style="56" customWidth="1"/>
    <col min="9733" max="9733" width="14.140625" style="56" customWidth="1"/>
    <col min="9734" max="9734" width="0" style="56" hidden="1" customWidth="1"/>
    <col min="9735" max="9735" width="14.5703125" style="56" customWidth="1"/>
    <col min="9736" max="9736" width="12" style="56" customWidth="1"/>
    <col min="9737" max="9744" width="0" style="56" hidden="1" customWidth="1"/>
    <col min="9745" max="9745" width="14.85546875" style="56" customWidth="1"/>
    <col min="9746" max="9753" width="0" style="56" hidden="1" customWidth="1"/>
    <col min="9754" max="9754" width="32.7109375" style="56" customWidth="1"/>
    <col min="9755" max="9756" width="11.7109375" style="56" bestFit="1" customWidth="1"/>
    <col min="9757" max="9757" width="18.140625" style="56" bestFit="1" customWidth="1"/>
    <col min="9758" max="9758" width="11.7109375" style="56" bestFit="1" customWidth="1"/>
    <col min="9759" max="9986" width="9.140625" style="56"/>
    <col min="9987" max="9987" width="4.7109375" style="56" bestFit="1" customWidth="1"/>
    <col min="9988" max="9988" width="33.85546875" style="56" customWidth="1"/>
    <col min="9989" max="9989" width="14.140625" style="56" customWidth="1"/>
    <col min="9990" max="9990" width="0" style="56" hidden="1" customWidth="1"/>
    <col min="9991" max="9991" width="14.5703125" style="56" customWidth="1"/>
    <col min="9992" max="9992" width="12" style="56" customWidth="1"/>
    <col min="9993" max="10000" width="0" style="56" hidden="1" customWidth="1"/>
    <col min="10001" max="10001" width="14.85546875" style="56" customWidth="1"/>
    <col min="10002" max="10009" width="0" style="56" hidden="1" customWidth="1"/>
    <col min="10010" max="10010" width="32.7109375" style="56" customWidth="1"/>
    <col min="10011" max="10012" width="11.7109375" style="56" bestFit="1" customWidth="1"/>
    <col min="10013" max="10013" width="18.140625" style="56" bestFit="1" customWidth="1"/>
    <col min="10014" max="10014" width="11.7109375" style="56" bestFit="1" customWidth="1"/>
    <col min="10015" max="10242" width="9.140625" style="56"/>
    <col min="10243" max="10243" width="4.7109375" style="56" bestFit="1" customWidth="1"/>
    <col min="10244" max="10244" width="33.85546875" style="56" customWidth="1"/>
    <col min="10245" max="10245" width="14.140625" style="56" customWidth="1"/>
    <col min="10246" max="10246" width="0" style="56" hidden="1" customWidth="1"/>
    <col min="10247" max="10247" width="14.5703125" style="56" customWidth="1"/>
    <col min="10248" max="10248" width="12" style="56" customWidth="1"/>
    <col min="10249" max="10256" width="0" style="56" hidden="1" customWidth="1"/>
    <col min="10257" max="10257" width="14.85546875" style="56" customWidth="1"/>
    <col min="10258" max="10265" width="0" style="56" hidden="1" customWidth="1"/>
    <col min="10266" max="10266" width="32.7109375" style="56" customWidth="1"/>
    <col min="10267" max="10268" width="11.7109375" style="56" bestFit="1" customWidth="1"/>
    <col min="10269" max="10269" width="18.140625" style="56" bestFit="1" customWidth="1"/>
    <col min="10270" max="10270" width="11.7109375" style="56" bestFit="1" customWidth="1"/>
    <col min="10271" max="10498" width="9.140625" style="56"/>
    <col min="10499" max="10499" width="4.7109375" style="56" bestFit="1" customWidth="1"/>
    <col min="10500" max="10500" width="33.85546875" style="56" customWidth="1"/>
    <col min="10501" max="10501" width="14.140625" style="56" customWidth="1"/>
    <col min="10502" max="10502" width="0" style="56" hidden="1" customWidth="1"/>
    <col min="10503" max="10503" width="14.5703125" style="56" customWidth="1"/>
    <col min="10504" max="10504" width="12" style="56" customWidth="1"/>
    <col min="10505" max="10512" width="0" style="56" hidden="1" customWidth="1"/>
    <col min="10513" max="10513" width="14.85546875" style="56" customWidth="1"/>
    <col min="10514" max="10521" width="0" style="56" hidden="1" customWidth="1"/>
    <col min="10522" max="10522" width="32.7109375" style="56" customWidth="1"/>
    <col min="10523" max="10524" width="11.7109375" style="56" bestFit="1" customWidth="1"/>
    <col min="10525" max="10525" width="18.140625" style="56" bestFit="1" customWidth="1"/>
    <col min="10526" max="10526" width="11.7109375" style="56" bestFit="1" customWidth="1"/>
    <col min="10527" max="10754" width="9.140625" style="56"/>
    <col min="10755" max="10755" width="4.7109375" style="56" bestFit="1" customWidth="1"/>
    <col min="10756" max="10756" width="33.85546875" style="56" customWidth="1"/>
    <col min="10757" max="10757" width="14.140625" style="56" customWidth="1"/>
    <col min="10758" max="10758" width="0" style="56" hidden="1" customWidth="1"/>
    <col min="10759" max="10759" width="14.5703125" style="56" customWidth="1"/>
    <col min="10760" max="10760" width="12" style="56" customWidth="1"/>
    <col min="10761" max="10768" width="0" style="56" hidden="1" customWidth="1"/>
    <col min="10769" max="10769" width="14.85546875" style="56" customWidth="1"/>
    <col min="10770" max="10777" width="0" style="56" hidden="1" customWidth="1"/>
    <col min="10778" max="10778" width="32.7109375" style="56" customWidth="1"/>
    <col min="10779" max="10780" width="11.7109375" style="56" bestFit="1" customWidth="1"/>
    <col min="10781" max="10781" width="18.140625" style="56" bestFit="1" customWidth="1"/>
    <col min="10782" max="10782" width="11.7109375" style="56" bestFit="1" customWidth="1"/>
    <col min="10783" max="11010" width="9.140625" style="56"/>
    <col min="11011" max="11011" width="4.7109375" style="56" bestFit="1" customWidth="1"/>
    <col min="11012" max="11012" width="33.85546875" style="56" customWidth="1"/>
    <col min="11013" max="11013" width="14.140625" style="56" customWidth="1"/>
    <col min="11014" max="11014" width="0" style="56" hidden="1" customWidth="1"/>
    <col min="11015" max="11015" width="14.5703125" style="56" customWidth="1"/>
    <col min="11016" max="11016" width="12" style="56" customWidth="1"/>
    <col min="11017" max="11024" width="0" style="56" hidden="1" customWidth="1"/>
    <col min="11025" max="11025" width="14.85546875" style="56" customWidth="1"/>
    <col min="11026" max="11033" width="0" style="56" hidden="1" customWidth="1"/>
    <col min="11034" max="11034" width="32.7109375" style="56" customWidth="1"/>
    <col min="11035" max="11036" width="11.7109375" style="56" bestFit="1" customWidth="1"/>
    <col min="11037" max="11037" width="18.140625" style="56" bestFit="1" customWidth="1"/>
    <col min="11038" max="11038" width="11.7109375" style="56" bestFit="1" customWidth="1"/>
    <col min="11039" max="11266" width="9.140625" style="56"/>
    <col min="11267" max="11267" width="4.7109375" style="56" bestFit="1" customWidth="1"/>
    <col min="11268" max="11268" width="33.85546875" style="56" customWidth="1"/>
    <col min="11269" max="11269" width="14.140625" style="56" customWidth="1"/>
    <col min="11270" max="11270" width="0" style="56" hidden="1" customWidth="1"/>
    <col min="11271" max="11271" width="14.5703125" style="56" customWidth="1"/>
    <col min="11272" max="11272" width="12" style="56" customWidth="1"/>
    <col min="11273" max="11280" width="0" style="56" hidden="1" customWidth="1"/>
    <col min="11281" max="11281" width="14.85546875" style="56" customWidth="1"/>
    <col min="11282" max="11289" width="0" style="56" hidden="1" customWidth="1"/>
    <col min="11290" max="11290" width="32.7109375" style="56" customWidth="1"/>
    <col min="11291" max="11292" width="11.7109375" style="56" bestFit="1" customWidth="1"/>
    <col min="11293" max="11293" width="18.140625" style="56" bestFit="1" customWidth="1"/>
    <col min="11294" max="11294" width="11.7109375" style="56" bestFit="1" customWidth="1"/>
    <col min="11295" max="11522" width="9.140625" style="56"/>
    <col min="11523" max="11523" width="4.7109375" style="56" bestFit="1" customWidth="1"/>
    <col min="11524" max="11524" width="33.85546875" style="56" customWidth="1"/>
    <col min="11525" max="11525" width="14.140625" style="56" customWidth="1"/>
    <col min="11526" max="11526" width="0" style="56" hidden="1" customWidth="1"/>
    <col min="11527" max="11527" width="14.5703125" style="56" customWidth="1"/>
    <col min="11528" max="11528" width="12" style="56" customWidth="1"/>
    <col min="11529" max="11536" width="0" style="56" hidden="1" customWidth="1"/>
    <col min="11537" max="11537" width="14.85546875" style="56" customWidth="1"/>
    <col min="11538" max="11545" width="0" style="56" hidden="1" customWidth="1"/>
    <col min="11546" max="11546" width="32.7109375" style="56" customWidth="1"/>
    <col min="11547" max="11548" width="11.7109375" style="56" bestFit="1" customWidth="1"/>
    <col min="11549" max="11549" width="18.140625" style="56" bestFit="1" customWidth="1"/>
    <col min="11550" max="11550" width="11.7109375" style="56" bestFit="1" customWidth="1"/>
    <col min="11551" max="11778" width="9.140625" style="56"/>
    <col min="11779" max="11779" width="4.7109375" style="56" bestFit="1" customWidth="1"/>
    <col min="11780" max="11780" width="33.85546875" style="56" customWidth="1"/>
    <col min="11781" max="11781" width="14.140625" style="56" customWidth="1"/>
    <col min="11782" max="11782" width="0" style="56" hidden="1" customWidth="1"/>
    <col min="11783" max="11783" width="14.5703125" style="56" customWidth="1"/>
    <col min="11784" max="11784" width="12" style="56" customWidth="1"/>
    <col min="11785" max="11792" width="0" style="56" hidden="1" customWidth="1"/>
    <col min="11793" max="11793" width="14.85546875" style="56" customWidth="1"/>
    <col min="11794" max="11801" width="0" style="56" hidden="1" customWidth="1"/>
    <col min="11802" max="11802" width="32.7109375" style="56" customWidth="1"/>
    <col min="11803" max="11804" width="11.7109375" style="56" bestFit="1" customWidth="1"/>
    <col min="11805" max="11805" width="18.140625" style="56" bestFit="1" customWidth="1"/>
    <col min="11806" max="11806" width="11.7109375" style="56" bestFit="1" customWidth="1"/>
    <col min="11807" max="12034" width="9.140625" style="56"/>
    <col min="12035" max="12035" width="4.7109375" style="56" bestFit="1" customWidth="1"/>
    <col min="12036" max="12036" width="33.85546875" style="56" customWidth="1"/>
    <col min="12037" max="12037" width="14.140625" style="56" customWidth="1"/>
    <col min="12038" max="12038" width="0" style="56" hidden="1" customWidth="1"/>
    <col min="12039" max="12039" width="14.5703125" style="56" customWidth="1"/>
    <col min="12040" max="12040" width="12" style="56" customWidth="1"/>
    <col min="12041" max="12048" width="0" style="56" hidden="1" customWidth="1"/>
    <col min="12049" max="12049" width="14.85546875" style="56" customWidth="1"/>
    <col min="12050" max="12057" width="0" style="56" hidden="1" customWidth="1"/>
    <col min="12058" max="12058" width="32.7109375" style="56" customWidth="1"/>
    <col min="12059" max="12060" width="11.7109375" style="56" bestFit="1" customWidth="1"/>
    <col min="12061" max="12061" width="18.140625" style="56" bestFit="1" customWidth="1"/>
    <col min="12062" max="12062" width="11.7109375" style="56" bestFit="1" customWidth="1"/>
    <col min="12063" max="12290" width="9.140625" style="56"/>
    <col min="12291" max="12291" width="4.7109375" style="56" bestFit="1" customWidth="1"/>
    <col min="12292" max="12292" width="33.85546875" style="56" customWidth="1"/>
    <col min="12293" max="12293" width="14.140625" style="56" customWidth="1"/>
    <col min="12294" max="12294" width="0" style="56" hidden="1" customWidth="1"/>
    <col min="12295" max="12295" width="14.5703125" style="56" customWidth="1"/>
    <col min="12296" max="12296" width="12" style="56" customWidth="1"/>
    <col min="12297" max="12304" width="0" style="56" hidden="1" customWidth="1"/>
    <col min="12305" max="12305" width="14.85546875" style="56" customWidth="1"/>
    <col min="12306" max="12313" width="0" style="56" hidden="1" customWidth="1"/>
    <col min="12314" max="12314" width="32.7109375" style="56" customWidth="1"/>
    <col min="12315" max="12316" width="11.7109375" style="56" bestFit="1" customWidth="1"/>
    <col min="12317" max="12317" width="18.140625" style="56" bestFit="1" customWidth="1"/>
    <col min="12318" max="12318" width="11.7109375" style="56" bestFit="1" customWidth="1"/>
    <col min="12319" max="12546" width="9.140625" style="56"/>
    <col min="12547" max="12547" width="4.7109375" style="56" bestFit="1" customWidth="1"/>
    <col min="12548" max="12548" width="33.85546875" style="56" customWidth="1"/>
    <col min="12549" max="12549" width="14.140625" style="56" customWidth="1"/>
    <col min="12550" max="12550" width="0" style="56" hidden="1" customWidth="1"/>
    <col min="12551" max="12551" width="14.5703125" style="56" customWidth="1"/>
    <col min="12552" max="12552" width="12" style="56" customWidth="1"/>
    <col min="12553" max="12560" width="0" style="56" hidden="1" customWidth="1"/>
    <col min="12561" max="12561" width="14.85546875" style="56" customWidth="1"/>
    <col min="12562" max="12569" width="0" style="56" hidden="1" customWidth="1"/>
    <col min="12570" max="12570" width="32.7109375" style="56" customWidth="1"/>
    <col min="12571" max="12572" width="11.7109375" style="56" bestFit="1" customWidth="1"/>
    <col min="12573" max="12573" width="18.140625" style="56" bestFit="1" customWidth="1"/>
    <col min="12574" max="12574" width="11.7109375" style="56" bestFit="1" customWidth="1"/>
    <col min="12575" max="12802" width="9.140625" style="56"/>
    <col min="12803" max="12803" width="4.7109375" style="56" bestFit="1" customWidth="1"/>
    <col min="12804" max="12804" width="33.85546875" style="56" customWidth="1"/>
    <col min="12805" max="12805" width="14.140625" style="56" customWidth="1"/>
    <col min="12806" max="12806" width="0" style="56" hidden="1" customWidth="1"/>
    <col min="12807" max="12807" width="14.5703125" style="56" customWidth="1"/>
    <col min="12808" max="12808" width="12" style="56" customWidth="1"/>
    <col min="12809" max="12816" width="0" style="56" hidden="1" customWidth="1"/>
    <col min="12817" max="12817" width="14.85546875" style="56" customWidth="1"/>
    <col min="12818" max="12825" width="0" style="56" hidden="1" customWidth="1"/>
    <col min="12826" max="12826" width="32.7109375" style="56" customWidth="1"/>
    <col min="12827" max="12828" width="11.7109375" style="56" bestFit="1" customWidth="1"/>
    <col min="12829" max="12829" width="18.140625" style="56" bestFit="1" customWidth="1"/>
    <col min="12830" max="12830" width="11.7109375" style="56" bestFit="1" customWidth="1"/>
    <col min="12831" max="13058" width="9.140625" style="56"/>
    <col min="13059" max="13059" width="4.7109375" style="56" bestFit="1" customWidth="1"/>
    <col min="13060" max="13060" width="33.85546875" style="56" customWidth="1"/>
    <col min="13061" max="13061" width="14.140625" style="56" customWidth="1"/>
    <col min="13062" max="13062" width="0" style="56" hidden="1" customWidth="1"/>
    <col min="13063" max="13063" width="14.5703125" style="56" customWidth="1"/>
    <col min="13064" max="13064" width="12" style="56" customWidth="1"/>
    <col min="13065" max="13072" width="0" style="56" hidden="1" customWidth="1"/>
    <col min="13073" max="13073" width="14.85546875" style="56" customWidth="1"/>
    <col min="13074" max="13081" width="0" style="56" hidden="1" customWidth="1"/>
    <col min="13082" max="13082" width="32.7109375" style="56" customWidth="1"/>
    <col min="13083" max="13084" width="11.7109375" style="56" bestFit="1" customWidth="1"/>
    <col min="13085" max="13085" width="18.140625" style="56" bestFit="1" customWidth="1"/>
    <col min="13086" max="13086" width="11.7109375" style="56" bestFit="1" customWidth="1"/>
    <col min="13087" max="13314" width="9.140625" style="56"/>
    <col min="13315" max="13315" width="4.7109375" style="56" bestFit="1" customWidth="1"/>
    <col min="13316" max="13316" width="33.85546875" style="56" customWidth="1"/>
    <col min="13317" max="13317" width="14.140625" style="56" customWidth="1"/>
    <col min="13318" max="13318" width="0" style="56" hidden="1" customWidth="1"/>
    <col min="13319" max="13319" width="14.5703125" style="56" customWidth="1"/>
    <col min="13320" max="13320" width="12" style="56" customWidth="1"/>
    <col min="13321" max="13328" width="0" style="56" hidden="1" customWidth="1"/>
    <col min="13329" max="13329" width="14.85546875" style="56" customWidth="1"/>
    <col min="13330" max="13337" width="0" style="56" hidden="1" customWidth="1"/>
    <col min="13338" max="13338" width="32.7109375" style="56" customWidth="1"/>
    <col min="13339" max="13340" width="11.7109375" style="56" bestFit="1" customWidth="1"/>
    <col min="13341" max="13341" width="18.140625" style="56" bestFit="1" customWidth="1"/>
    <col min="13342" max="13342" width="11.7109375" style="56" bestFit="1" customWidth="1"/>
    <col min="13343" max="13570" width="9.140625" style="56"/>
    <col min="13571" max="13571" width="4.7109375" style="56" bestFit="1" customWidth="1"/>
    <col min="13572" max="13572" width="33.85546875" style="56" customWidth="1"/>
    <col min="13573" max="13573" width="14.140625" style="56" customWidth="1"/>
    <col min="13574" max="13574" width="0" style="56" hidden="1" customWidth="1"/>
    <col min="13575" max="13575" width="14.5703125" style="56" customWidth="1"/>
    <col min="13576" max="13576" width="12" style="56" customWidth="1"/>
    <col min="13577" max="13584" width="0" style="56" hidden="1" customWidth="1"/>
    <col min="13585" max="13585" width="14.85546875" style="56" customWidth="1"/>
    <col min="13586" max="13593" width="0" style="56" hidden="1" customWidth="1"/>
    <col min="13594" max="13594" width="32.7109375" style="56" customWidth="1"/>
    <col min="13595" max="13596" width="11.7109375" style="56" bestFit="1" customWidth="1"/>
    <col min="13597" max="13597" width="18.140625" style="56" bestFit="1" customWidth="1"/>
    <col min="13598" max="13598" width="11.7109375" style="56" bestFit="1" customWidth="1"/>
    <col min="13599" max="13826" width="9.140625" style="56"/>
    <col min="13827" max="13827" width="4.7109375" style="56" bestFit="1" customWidth="1"/>
    <col min="13828" max="13828" width="33.85546875" style="56" customWidth="1"/>
    <col min="13829" max="13829" width="14.140625" style="56" customWidth="1"/>
    <col min="13830" max="13830" width="0" style="56" hidden="1" customWidth="1"/>
    <col min="13831" max="13831" width="14.5703125" style="56" customWidth="1"/>
    <col min="13832" max="13832" width="12" style="56" customWidth="1"/>
    <col min="13833" max="13840" width="0" style="56" hidden="1" customWidth="1"/>
    <col min="13841" max="13841" width="14.85546875" style="56" customWidth="1"/>
    <col min="13842" max="13849" width="0" style="56" hidden="1" customWidth="1"/>
    <col min="13850" max="13850" width="32.7109375" style="56" customWidth="1"/>
    <col min="13851" max="13852" width="11.7109375" style="56" bestFit="1" customWidth="1"/>
    <col min="13853" max="13853" width="18.140625" style="56" bestFit="1" customWidth="1"/>
    <col min="13854" max="13854" width="11.7109375" style="56" bestFit="1" customWidth="1"/>
    <col min="13855" max="14082" width="9.140625" style="56"/>
    <col min="14083" max="14083" width="4.7109375" style="56" bestFit="1" customWidth="1"/>
    <col min="14084" max="14084" width="33.85546875" style="56" customWidth="1"/>
    <col min="14085" max="14085" width="14.140625" style="56" customWidth="1"/>
    <col min="14086" max="14086" width="0" style="56" hidden="1" customWidth="1"/>
    <col min="14087" max="14087" width="14.5703125" style="56" customWidth="1"/>
    <col min="14088" max="14088" width="12" style="56" customWidth="1"/>
    <col min="14089" max="14096" width="0" style="56" hidden="1" customWidth="1"/>
    <col min="14097" max="14097" width="14.85546875" style="56" customWidth="1"/>
    <col min="14098" max="14105" width="0" style="56" hidden="1" customWidth="1"/>
    <col min="14106" max="14106" width="32.7109375" style="56" customWidth="1"/>
    <col min="14107" max="14108" width="11.7109375" style="56" bestFit="1" customWidth="1"/>
    <col min="14109" max="14109" width="18.140625" style="56" bestFit="1" customWidth="1"/>
    <col min="14110" max="14110" width="11.7109375" style="56" bestFit="1" customWidth="1"/>
    <col min="14111" max="14338" width="9.140625" style="56"/>
    <col min="14339" max="14339" width="4.7109375" style="56" bestFit="1" customWidth="1"/>
    <col min="14340" max="14340" width="33.85546875" style="56" customWidth="1"/>
    <col min="14341" max="14341" width="14.140625" style="56" customWidth="1"/>
    <col min="14342" max="14342" width="0" style="56" hidden="1" customWidth="1"/>
    <col min="14343" max="14343" width="14.5703125" style="56" customWidth="1"/>
    <col min="14344" max="14344" width="12" style="56" customWidth="1"/>
    <col min="14345" max="14352" width="0" style="56" hidden="1" customWidth="1"/>
    <col min="14353" max="14353" width="14.85546875" style="56" customWidth="1"/>
    <col min="14354" max="14361" width="0" style="56" hidden="1" customWidth="1"/>
    <col min="14362" max="14362" width="32.7109375" style="56" customWidth="1"/>
    <col min="14363" max="14364" width="11.7109375" style="56" bestFit="1" customWidth="1"/>
    <col min="14365" max="14365" width="18.140625" style="56" bestFit="1" customWidth="1"/>
    <col min="14366" max="14366" width="11.7109375" style="56" bestFit="1" customWidth="1"/>
    <col min="14367" max="14594" width="9.140625" style="56"/>
    <col min="14595" max="14595" width="4.7109375" style="56" bestFit="1" customWidth="1"/>
    <col min="14596" max="14596" width="33.85546875" style="56" customWidth="1"/>
    <col min="14597" max="14597" width="14.140625" style="56" customWidth="1"/>
    <col min="14598" max="14598" width="0" style="56" hidden="1" customWidth="1"/>
    <col min="14599" max="14599" width="14.5703125" style="56" customWidth="1"/>
    <col min="14600" max="14600" width="12" style="56" customWidth="1"/>
    <col min="14601" max="14608" width="0" style="56" hidden="1" customWidth="1"/>
    <col min="14609" max="14609" width="14.85546875" style="56" customWidth="1"/>
    <col min="14610" max="14617" width="0" style="56" hidden="1" customWidth="1"/>
    <col min="14618" max="14618" width="32.7109375" style="56" customWidth="1"/>
    <col min="14619" max="14620" width="11.7109375" style="56" bestFit="1" customWidth="1"/>
    <col min="14621" max="14621" width="18.140625" style="56" bestFit="1" customWidth="1"/>
    <col min="14622" max="14622" width="11.7109375" style="56" bestFit="1" customWidth="1"/>
    <col min="14623" max="14850" width="9.140625" style="56"/>
    <col min="14851" max="14851" width="4.7109375" style="56" bestFit="1" customWidth="1"/>
    <col min="14852" max="14852" width="33.85546875" style="56" customWidth="1"/>
    <col min="14853" max="14853" width="14.140625" style="56" customWidth="1"/>
    <col min="14854" max="14854" width="0" style="56" hidden="1" customWidth="1"/>
    <col min="14855" max="14855" width="14.5703125" style="56" customWidth="1"/>
    <col min="14856" max="14856" width="12" style="56" customWidth="1"/>
    <col min="14857" max="14864" width="0" style="56" hidden="1" customWidth="1"/>
    <col min="14865" max="14865" width="14.85546875" style="56" customWidth="1"/>
    <col min="14866" max="14873" width="0" style="56" hidden="1" customWidth="1"/>
    <col min="14874" max="14874" width="32.7109375" style="56" customWidth="1"/>
    <col min="14875" max="14876" width="11.7109375" style="56" bestFit="1" customWidth="1"/>
    <col min="14877" max="14877" width="18.140625" style="56" bestFit="1" customWidth="1"/>
    <col min="14878" max="14878" width="11.7109375" style="56" bestFit="1" customWidth="1"/>
    <col min="14879" max="15106" width="9.140625" style="56"/>
    <col min="15107" max="15107" width="4.7109375" style="56" bestFit="1" customWidth="1"/>
    <col min="15108" max="15108" width="33.85546875" style="56" customWidth="1"/>
    <col min="15109" max="15109" width="14.140625" style="56" customWidth="1"/>
    <col min="15110" max="15110" width="0" style="56" hidden="1" customWidth="1"/>
    <col min="15111" max="15111" width="14.5703125" style="56" customWidth="1"/>
    <col min="15112" max="15112" width="12" style="56" customWidth="1"/>
    <col min="15113" max="15120" width="0" style="56" hidden="1" customWidth="1"/>
    <col min="15121" max="15121" width="14.85546875" style="56" customWidth="1"/>
    <col min="15122" max="15129" width="0" style="56" hidden="1" customWidth="1"/>
    <col min="15130" max="15130" width="32.7109375" style="56" customWidth="1"/>
    <col min="15131" max="15132" width="11.7109375" style="56" bestFit="1" customWidth="1"/>
    <col min="15133" max="15133" width="18.140625" style="56" bestFit="1" customWidth="1"/>
    <col min="15134" max="15134" width="11.7109375" style="56" bestFit="1" customWidth="1"/>
    <col min="15135" max="15362" width="9.140625" style="56"/>
    <col min="15363" max="15363" width="4.7109375" style="56" bestFit="1" customWidth="1"/>
    <col min="15364" max="15364" width="33.85546875" style="56" customWidth="1"/>
    <col min="15365" max="15365" width="14.140625" style="56" customWidth="1"/>
    <col min="15366" max="15366" width="0" style="56" hidden="1" customWidth="1"/>
    <col min="15367" max="15367" width="14.5703125" style="56" customWidth="1"/>
    <col min="15368" max="15368" width="12" style="56" customWidth="1"/>
    <col min="15369" max="15376" width="0" style="56" hidden="1" customWidth="1"/>
    <col min="15377" max="15377" width="14.85546875" style="56" customWidth="1"/>
    <col min="15378" max="15385" width="0" style="56" hidden="1" customWidth="1"/>
    <col min="15386" max="15386" width="32.7109375" style="56" customWidth="1"/>
    <col min="15387" max="15388" width="11.7109375" style="56" bestFit="1" customWidth="1"/>
    <col min="15389" max="15389" width="18.140625" style="56" bestFit="1" customWidth="1"/>
    <col min="15390" max="15390" width="11.7109375" style="56" bestFit="1" customWidth="1"/>
    <col min="15391" max="15618" width="9.140625" style="56"/>
    <col min="15619" max="15619" width="4.7109375" style="56" bestFit="1" customWidth="1"/>
    <col min="15620" max="15620" width="33.85546875" style="56" customWidth="1"/>
    <col min="15621" max="15621" width="14.140625" style="56" customWidth="1"/>
    <col min="15622" max="15622" width="0" style="56" hidden="1" customWidth="1"/>
    <col min="15623" max="15623" width="14.5703125" style="56" customWidth="1"/>
    <col min="15624" max="15624" width="12" style="56" customWidth="1"/>
    <col min="15625" max="15632" width="0" style="56" hidden="1" customWidth="1"/>
    <col min="15633" max="15633" width="14.85546875" style="56" customWidth="1"/>
    <col min="15634" max="15641" width="0" style="56" hidden="1" customWidth="1"/>
    <col min="15642" max="15642" width="32.7109375" style="56" customWidth="1"/>
    <col min="15643" max="15644" width="11.7109375" style="56" bestFit="1" customWidth="1"/>
    <col min="15645" max="15645" width="18.140625" style="56" bestFit="1" customWidth="1"/>
    <col min="15646" max="15646" width="11.7109375" style="56" bestFit="1" customWidth="1"/>
    <col min="15647" max="15874" width="9.140625" style="56"/>
    <col min="15875" max="15875" width="4.7109375" style="56" bestFit="1" customWidth="1"/>
    <col min="15876" max="15876" width="33.85546875" style="56" customWidth="1"/>
    <col min="15877" max="15877" width="14.140625" style="56" customWidth="1"/>
    <col min="15878" max="15878" width="0" style="56" hidden="1" customWidth="1"/>
    <col min="15879" max="15879" width="14.5703125" style="56" customWidth="1"/>
    <col min="15880" max="15880" width="12" style="56" customWidth="1"/>
    <col min="15881" max="15888" width="0" style="56" hidden="1" customWidth="1"/>
    <col min="15889" max="15889" width="14.85546875" style="56" customWidth="1"/>
    <col min="15890" max="15897" width="0" style="56" hidden="1" customWidth="1"/>
    <col min="15898" max="15898" width="32.7109375" style="56" customWidth="1"/>
    <col min="15899" max="15900" width="11.7109375" style="56" bestFit="1" customWidth="1"/>
    <col min="15901" max="15901" width="18.140625" style="56" bestFit="1" customWidth="1"/>
    <col min="15902" max="15902" width="11.7109375" style="56" bestFit="1" customWidth="1"/>
    <col min="15903" max="16130" width="9.140625" style="56"/>
    <col min="16131" max="16131" width="4.7109375" style="56" bestFit="1" customWidth="1"/>
    <col min="16132" max="16132" width="33.85546875" style="56" customWidth="1"/>
    <col min="16133" max="16133" width="14.140625" style="56" customWidth="1"/>
    <col min="16134" max="16134" width="0" style="56" hidden="1" customWidth="1"/>
    <col min="16135" max="16135" width="14.5703125" style="56" customWidth="1"/>
    <col min="16136" max="16136" width="12" style="56" customWidth="1"/>
    <col min="16137" max="16144" width="0" style="56" hidden="1" customWidth="1"/>
    <col min="16145" max="16145" width="14.85546875" style="56" customWidth="1"/>
    <col min="16146" max="16153" width="0" style="56" hidden="1" customWidth="1"/>
    <col min="16154" max="16154" width="32.7109375" style="56" customWidth="1"/>
    <col min="16155" max="16156" width="11.7109375" style="56" bestFit="1" customWidth="1"/>
    <col min="16157" max="16157" width="18.140625" style="56" bestFit="1" customWidth="1"/>
    <col min="16158" max="16158" width="11.7109375" style="56" bestFit="1" customWidth="1"/>
    <col min="16159" max="16384" width="9.140625" style="56"/>
  </cols>
  <sheetData>
    <row r="1" spans="1:26" ht="16.5" x14ac:dyDescent="0.25">
      <c r="A1" s="99" t="s">
        <v>122</v>
      </c>
      <c r="B1" s="99"/>
      <c r="C1" s="99"/>
      <c r="D1" s="99"/>
      <c r="E1" s="160" t="s">
        <v>136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55"/>
    </row>
    <row r="2" spans="1:26" ht="18.75" x14ac:dyDescent="0.3">
      <c r="A2" s="100" t="s">
        <v>202</v>
      </c>
      <c r="B2" s="100"/>
      <c r="C2" s="100"/>
      <c r="D2" s="100"/>
      <c r="E2" s="161" t="s">
        <v>137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55"/>
    </row>
    <row r="3" spans="1:26" ht="18.75" x14ac:dyDescent="0.25">
      <c r="A3" s="182" t="s">
        <v>204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55"/>
    </row>
    <row r="4" spans="1:26" ht="18.75" x14ac:dyDescent="0.25">
      <c r="A4" s="183" t="s">
        <v>199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5"/>
    </row>
    <row r="5" spans="1:26" ht="18.75" x14ac:dyDescent="0.25">
      <c r="A5" s="164" t="s">
        <v>138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55"/>
    </row>
    <row r="6" spans="1:26" x14ac:dyDescent="0.25">
      <c r="A6" s="55"/>
      <c r="B6" s="55"/>
      <c r="C6" s="55"/>
      <c r="D6" s="55"/>
      <c r="H6" s="157" t="s">
        <v>139</v>
      </c>
      <c r="I6" s="157"/>
      <c r="J6" s="157"/>
      <c r="K6" s="157"/>
      <c r="L6" s="157"/>
      <c r="M6" s="157"/>
      <c r="N6" s="157"/>
      <c r="O6" s="157"/>
      <c r="P6" s="157"/>
      <c r="Q6" s="157"/>
      <c r="R6" s="55"/>
    </row>
    <row r="7" spans="1:26" s="59" customFormat="1" ht="49.5" customHeight="1" x14ac:dyDescent="0.2">
      <c r="A7" s="165" t="s">
        <v>140</v>
      </c>
      <c r="B7" s="165" t="s">
        <v>141</v>
      </c>
      <c r="C7" s="162" t="s">
        <v>203</v>
      </c>
      <c r="D7" s="162" t="s">
        <v>211</v>
      </c>
      <c r="E7" s="166" t="s">
        <v>200</v>
      </c>
      <c r="F7" s="159" t="s">
        <v>142</v>
      </c>
      <c r="G7" s="169" t="s">
        <v>201</v>
      </c>
      <c r="H7" s="170"/>
      <c r="I7" s="166"/>
      <c r="J7" s="174" t="s">
        <v>143</v>
      </c>
      <c r="K7" s="175"/>
      <c r="L7" s="178" t="s">
        <v>144</v>
      </c>
      <c r="M7" s="174" t="s">
        <v>145</v>
      </c>
      <c r="N7" s="175"/>
      <c r="O7" s="174" t="s">
        <v>146</v>
      </c>
      <c r="P7" s="175"/>
      <c r="Q7" s="158" t="s">
        <v>147</v>
      </c>
      <c r="R7" s="58"/>
    </row>
    <row r="8" spans="1:26" s="59" customFormat="1" ht="14.25" x14ac:dyDescent="0.2">
      <c r="A8" s="165"/>
      <c r="B8" s="165"/>
      <c r="C8" s="163"/>
      <c r="D8" s="163"/>
      <c r="E8" s="167"/>
      <c r="F8" s="168"/>
      <c r="G8" s="171"/>
      <c r="H8" s="172"/>
      <c r="I8" s="173"/>
      <c r="J8" s="176"/>
      <c r="K8" s="177"/>
      <c r="L8" s="179"/>
      <c r="M8" s="180"/>
      <c r="N8" s="181"/>
      <c r="O8" s="176"/>
      <c r="P8" s="177"/>
      <c r="Q8" s="158"/>
      <c r="R8" s="58"/>
    </row>
    <row r="9" spans="1:26" s="59" customFormat="1" ht="42.75" x14ac:dyDescent="0.2">
      <c r="A9" s="162"/>
      <c r="B9" s="162"/>
      <c r="C9" s="163"/>
      <c r="D9" s="163"/>
      <c r="E9" s="167"/>
      <c r="F9" s="168"/>
      <c r="G9" s="57" t="s">
        <v>148</v>
      </c>
      <c r="H9" s="57" t="s">
        <v>149</v>
      </c>
      <c r="I9" s="57" t="s">
        <v>150</v>
      </c>
      <c r="J9" s="57" t="s">
        <v>148</v>
      </c>
      <c r="K9" s="57" t="s">
        <v>151</v>
      </c>
      <c r="L9" s="179"/>
      <c r="M9" s="57" t="s">
        <v>148</v>
      </c>
      <c r="N9" s="57" t="s">
        <v>151</v>
      </c>
      <c r="O9" s="57" t="s">
        <v>148</v>
      </c>
      <c r="P9" s="57" t="s">
        <v>151</v>
      </c>
      <c r="Q9" s="159"/>
      <c r="R9" s="58"/>
      <c r="S9" s="60"/>
    </row>
    <row r="10" spans="1:26" ht="18.75" x14ac:dyDescent="0.25">
      <c r="A10" s="123"/>
      <c r="B10" s="124" t="s">
        <v>126</v>
      </c>
      <c r="C10" s="104" t="s">
        <v>205</v>
      </c>
      <c r="D10" s="125">
        <v>265000</v>
      </c>
      <c r="E10" s="129">
        <v>21075.322</v>
      </c>
      <c r="F10" s="125"/>
      <c r="G10" s="129">
        <v>21075.322</v>
      </c>
      <c r="H10" s="126">
        <f>G10/E10*100</f>
        <v>100</v>
      </c>
      <c r="I10" s="127"/>
      <c r="J10" s="127"/>
      <c r="K10" s="127"/>
      <c r="L10" s="127"/>
      <c r="M10" s="127"/>
      <c r="N10" s="127"/>
      <c r="O10" s="127"/>
      <c r="P10" s="127"/>
      <c r="Q10" s="128"/>
    </row>
    <row r="11" spans="1:26" x14ac:dyDescent="0.25">
      <c r="Z11" s="61"/>
    </row>
  </sheetData>
  <mergeCells count="18">
    <mergeCell ref="A3:Q3"/>
    <mergeCell ref="A4:Q4"/>
    <mergeCell ref="H6:Q6"/>
    <mergeCell ref="Q7:Q9"/>
    <mergeCell ref="E1:Q1"/>
    <mergeCell ref="E2:Q2"/>
    <mergeCell ref="C7:C9"/>
    <mergeCell ref="D7:D9"/>
    <mergeCell ref="A5:Q5"/>
    <mergeCell ref="A7:A9"/>
    <mergeCell ref="B7:B9"/>
    <mergeCell ref="E7:E9"/>
    <mergeCell ref="F7:F9"/>
    <mergeCell ref="G7:I8"/>
    <mergeCell ref="J7:K8"/>
    <mergeCell ref="L7:L9"/>
    <mergeCell ref="M7:N8"/>
    <mergeCell ref="O7:P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5"/>
  <sheetViews>
    <sheetView zoomScale="60" zoomScaleNormal="60" workbookViewId="0">
      <selection activeCell="C10" sqref="C10"/>
    </sheetView>
  </sheetViews>
  <sheetFormatPr defaultColWidth="9.140625" defaultRowHeight="16.5" x14ac:dyDescent="0.25"/>
  <cols>
    <col min="1" max="1" width="6.85546875" style="4" customWidth="1"/>
    <col min="2" max="2" width="50.140625" style="1" customWidth="1"/>
    <col min="3" max="3" width="12.85546875" style="1" customWidth="1"/>
    <col min="4" max="5" width="13.140625" style="1" customWidth="1"/>
    <col min="6" max="6" width="14.140625" style="1" customWidth="1"/>
    <col min="7" max="7" width="15.140625" style="1" customWidth="1"/>
    <col min="8" max="12" width="12.140625" style="1" customWidth="1"/>
    <col min="13" max="13" width="16.42578125" style="1" customWidth="1"/>
    <col min="14" max="14" width="13.140625" style="1" customWidth="1"/>
    <col min="15" max="15" width="14.140625" style="1" customWidth="1"/>
    <col min="16" max="16" width="15.5703125" style="1" customWidth="1"/>
    <col min="17" max="18" width="9.140625" style="1"/>
    <col min="19" max="19" width="14.5703125" style="1" bestFit="1" customWidth="1"/>
    <col min="20" max="21" width="9.140625" style="1"/>
    <col min="22" max="22" width="10" style="1" bestFit="1" customWidth="1"/>
    <col min="23" max="16384" width="9.140625" style="1"/>
  </cols>
  <sheetData>
    <row r="1" spans="1:16" x14ac:dyDescent="0.25">
      <c r="A1" s="5" t="s">
        <v>117</v>
      </c>
      <c r="N1" s="184" t="s">
        <v>119</v>
      </c>
      <c r="O1" s="184"/>
      <c r="P1" s="184"/>
    </row>
    <row r="3" spans="1:16" ht="35.25" customHeight="1" x14ac:dyDescent="0.25">
      <c r="A3" s="185" t="s">
        <v>120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5.25" customHeight="1" x14ac:dyDescent="0.25">
      <c r="A4" s="187" t="s">
        <v>121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25.5" customHeight="1" x14ac:dyDescent="0.25">
      <c r="O5" s="6" t="s">
        <v>3</v>
      </c>
      <c r="P5" s="6"/>
    </row>
    <row r="6" spans="1:16" ht="32.25" customHeight="1" x14ac:dyDescent="0.25">
      <c r="A6" s="186" t="s">
        <v>0</v>
      </c>
      <c r="B6" s="186" t="s">
        <v>1</v>
      </c>
      <c r="C6" s="186" t="s">
        <v>89</v>
      </c>
      <c r="D6" s="186" t="s">
        <v>90</v>
      </c>
      <c r="E6" s="186" t="s">
        <v>17</v>
      </c>
      <c r="F6" s="186"/>
      <c r="G6" s="186"/>
      <c r="H6" s="186"/>
      <c r="I6" s="186" t="s">
        <v>22</v>
      </c>
      <c r="J6" s="186"/>
      <c r="K6" s="186"/>
      <c r="L6" s="186"/>
      <c r="M6" s="186"/>
      <c r="N6" s="186"/>
      <c r="O6" s="186"/>
      <c r="P6" s="186" t="s">
        <v>91</v>
      </c>
    </row>
    <row r="7" spans="1:16" ht="42.75" customHeight="1" x14ac:dyDescent="0.25">
      <c r="A7" s="186"/>
      <c r="B7" s="186"/>
      <c r="C7" s="186"/>
      <c r="D7" s="186"/>
      <c r="E7" s="186" t="s">
        <v>2</v>
      </c>
      <c r="F7" s="186" t="s">
        <v>18</v>
      </c>
      <c r="G7" s="186" t="s">
        <v>21</v>
      </c>
      <c r="H7" s="186"/>
      <c r="I7" s="186" t="s">
        <v>2</v>
      </c>
      <c r="J7" s="186" t="s">
        <v>23</v>
      </c>
      <c r="K7" s="186"/>
      <c r="L7" s="186"/>
      <c r="M7" s="186" t="s">
        <v>27</v>
      </c>
      <c r="N7" s="186"/>
      <c r="O7" s="186"/>
      <c r="P7" s="186"/>
    </row>
    <row r="8" spans="1:16" ht="21" customHeight="1" x14ac:dyDescent="0.25">
      <c r="A8" s="186"/>
      <c r="B8" s="186"/>
      <c r="C8" s="186"/>
      <c r="D8" s="186"/>
      <c r="E8" s="186"/>
      <c r="F8" s="186"/>
      <c r="G8" s="186" t="s">
        <v>19</v>
      </c>
      <c r="H8" s="186" t="s">
        <v>20</v>
      </c>
      <c r="I8" s="186"/>
      <c r="J8" s="186" t="s">
        <v>2</v>
      </c>
      <c r="K8" s="186" t="s">
        <v>24</v>
      </c>
      <c r="L8" s="186"/>
      <c r="M8" s="186" t="s">
        <v>2</v>
      </c>
      <c r="N8" s="186" t="s">
        <v>24</v>
      </c>
      <c r="O8" s="186"/>
      <c r="P8" s="186"/>
    </row>
    <row r="9" spans="1:16" ht="90" customHeight="1" x14ac:dyDescent="0.2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35" t="s">
        <v>25</v>
      </c>
      <c r="L9" s="35" t="s">
        <v>26</v>
      </c>
      <c r="M9" s="186"/>
      <c r="N9" s="35" t="s">
        <v>25</v>
      </c>
      <c r="O9" s="35" t="s">
        <v>26</v>
      </c>
      <c r="P9" s="186"/>
    </row>
    <row r="10" spans="1:16" ht="33.75" customHeight="1" x14ac:dyDescent="0.25">
      <c r="A10" s="8">
        <v>1</v>
      </c>
      <c r="B10" s="8">
        <v>2</v>
      </c>
      <c r="C10" s="8"/>
      <c r="D10" s="8"/>
      <c r="E10" s="8" t="s">
        <v>28</v>
      </c>
      <c r="F10" s="8">
        <v>4</v>
      </c>
      <c r="G10" s="8">
        <v>5</v>
      </c>
      <c r="H10" s="8">
        <v>6</v>
      </c>
      <c r="I10" s="8" t="s">
        <v>29</v>
      </c>
      <c r="J10" s="8" t="s">
        <v>30</v>
      </c>
      <c r="K10" s="8">
        <v>9</v>
      </c>
      <c r="L10" s="8">
        <v>10</v>
      </c>
      <c r="M10" s="8" t="s">
        <v>31</v>
      </c>
      <c r="N10" s="8">
        <v>12</v>
      </c>
      <c r="O10" s="8">
        <v>13</v>
      </c>
      <c r="P10" s="8" t="s">
        <v>32</v>
      </c>
    </row>
    <row r="11" spans="1:16" ht="33.75" customHeight="1" x14ac:dyDescent="0.25">
      <c r="A11" s="8" t="s">
        <v>33</v>
      </c>
      <c r="B11" s="9" t="s">
        <v>34</v>
      </c>
      <c r="C11" s="9"/>
      <c r="D11" s="9"/>
      <c r="E11" s="22">
        <f>E12</f>
        <v>173642.144</v>
      </c>
      <c r="F11" s="22">
        <f t="shared" ref="F11:O11" si="0">F12</f>
        <v>56607</v>
      </c>
      <c r="G11" s="22">
        <f t="shared" si="0"/>
        <v>0</v>
      </c>
      <c r="H11" s="22">
        <f t="shared" si="0"/>
        <v>117035.144</v>
      </c>
      <c r="I11" s="22">
        <f t="shared" si="0"/>
        <v>120875.63799999999</v>
      </c>
      <c r="J11" s="22">
        <f t="shared" si="0"/>
        <v>43242.945</v>
      </c>
      <c r="K11" s="22">
        <f t="shared" si="0"/>
        <v>2421.9450000000002</v>
      </c>
      <c r="L11" s="22">
        <f t="shared" si="0"/>
        <v>40821</v>
      </c>
      <c r="M11" s="22">
        <f t="shared" si="0"/>
        <v>77632.692999999985</v>
      </c>
      <c r="N11" s="22">
        <f t="shared" si="0"/>
        <v>16018.606</v>
      </c>
      <c r="O11" s="22">
        <f t="shared" si="0"/>
        <v>61614.165999999997</v>
      </c>
      <c r="P11" s="22"/>
    </row>
    <row r="12" spans="1:16" ht="33.75" customHeight="1" x14ac:dyDescent="0.25">
      <c r="A12" s="8" t="s">
        <v>35</v>
      </c>
      <c r="B12" s="9" t="s">
        <v>36</v>
      </c>
      <c r="C12" s="9"/>
      <c r="D12" s="9"/>
      <c r="E12" s="22">
        <f>E13+E18</f>
        <v>173642.144</v>
      </c>
      <c r="F12" s="22">
        <f t="shared" ref="F12:O12" si="1">F13+F18</f>
        <v>56607</v>
      </c>
      <c r="G12" s="22">
        <f t="shared" si="1"/>
        <v>0</v>
      </c>
      <c r="H12" s="22">
        <f t="shared" si="1"/>
        <v>117035.144</v>
      </c>
      <c r="I12" s="22">
        <f t="shared" si="1"/>
        <v>120875.63799999999</v>
      </c>
      <c r="J12" s="22">
        <f t="shared" si="1"/>
        <v>43242.945</v>
      </c>
      <c r="K12" s="22">
        <f t="shared" si="1"/>
        <v>2421.9450000000002</v>
      </c>
      <c r="L12" s="22">
        <f t="shared" si="1"/>
        <v>40821</v>
      </c>
      <c r="M12" s="22">
        <f t="shared" si="1"/>
        <v>77632.692999999985</v>
      </c>
      <c r="N12" s="22">
        <f t="shared" si="1"/>
        <v>16018.606</v>
      </c>
      <c r="O12" s="22">
        <f t="shared" si="1"/>
        <v>61614.165999999997</v>
      </c>
      <c r="P12" s="22"/>
    </row>
    <row r="13" spans="1:16" ht="33.75" customHeight="1" x14ac:dyDescent="0.25">
      <c r="A13" s="8" t="s">
        <v>4</v>
      </c>
      <c r="B13" s="9" t="s">
        <v>37</v>
      </c>
      <c r="C13" s="9"/>
      <c r="D13" s="9"/>
      <c r="E13" s="22">
        <f>E15+E16+E17</f>
        <v>53818.042999999998</v>
      </c>
      <c r="F13" s="22">
        <f t="shared" ref="F13:O13" si="2">F15+F16+F17</f>
        <v>17786</v>
      </c>
      <c r="G13" s="22">
        <f t="shared" si="2"/>
        <v>0</v>
      </c>
      <c r="H13" s="22">
        <f t="shared" si="2"/>
        <v>36032.043000000005</v>
      </c>
      <c r="I13" s="22">
        <f t="shared" si="2"/>
        <v>15488.501</v>
      </c>
      <c r="J13" s="22">
        <f t="shared" si="2"/>
        <v>4421.9449999999997</v>
      </c>
      <c r="K13" s="22">
        <f t="shared" si="2"/>
        <v>2421.9450000000002</v>
      </c>
      <c r="L13" s="22">
        <f t="shared" si="2"/>
        <v>2000</v>
      </c>
      <c r="M13" s="22">
        <f t="shared" si="2"/>
        <v>11066.556</v>
      </c>
      <c r="N13" s="22">
        <f t="shared" si="2"/>
        <v>9736.8029999999999</v>
      </c>
      <c r="O13" s="22">
        <f t="shared" si="2"/>
        <v>1329.7530000000002</v>
      </c>
      <c r="P13" s="22"/>
    </row>
    <row r="14" spans="1:16" ht="33.75" customHeight="1" x14ac:dyDescent="0.25">
      <c r="A14" s="8"/>
      <c r="B14" s="9" t="s">
        <v>24</v>
      </c>
      <c r="C14" s="9"/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33.75" customHeight="1" x14ac:dyDescent="0.25">
      <c r="A15" s="31">
        <v>1</v>
      </c>
      <c r="B15" s="32" t="s">
        <v>38</v>
      </c>
      <c r="C15" s="9"/>
      <c r="D15" s="9"/>
      <c r="E15" s="33">
        <f>E24+E39-E16</f>
        <v>49999.042999999998</v>
      </c>
      <c r="F15" s="33">
        <f t="shared" ref="F15:O15" si="3">F24+F39-F16</f>
        <v>17786</v>
      </c>
      <c r="G15" s="33">
        <f t="shared" si="3"/>
        <v>0</v>
      </c>
      <c r="H15" s="33">
        <f t="shared" si="3"/>
        <v>32213.043000000005</v>
      </c>
      <c r="I15" s="33">
        <f t="shared" si="3"/>
        <v>12933.501</v>
      </c>
      <c r="J15" s="33">
        <f t="shared" si="3"/>
        <v>4421.9449999999997</v>
      </c>
      <c r="K15" s="33">
        <f t="shared" si="3"/>
        <v>2421.9450000000002</v>
      </c>
      <c r="L15" s="33">
        <f t="shared" si="3"/>
        <v>2000</v>
      </c>
      <c r="M15" s="33">
        <f t="shared" si="3"/>
        <v>8511.5560000000005</v>
      </c>
      <c r="N15" s="33">
        <f t="shared" si="3"/>
        <v>7728.8029999999999</v>
      </c>
      <c r="O15" s="33">
        <f t="shared" si="3"/>
        <v>782.75300000000016</v>
      </c>
      <c r="P15" s="22"/>
    </row>
    <row r="16" spans="1:16" ht="33.75" customHeight="1" x14ac:dyDescent="0.25">
      <c r="A16" s="31">
        <v>2</v>
      </c>
      <c r="B16" s="32" t="s">
        <v>114</v>
      </c>
      <c r="C16" s="9"/>
      <c r="D16" s="9"/>
      <c r="E16" s="33">
        <f>E65</f>
        <v>2000</v>
      </c>
      <c r="F16" s="33">
        <f t="shared" ref="F16:O16" si="4">F65</f>
        <v>0</v>
      </c>
      <c r="G16" s="33">
        <f t="shared" si="4"/>
        <v>0</v>
      </c>
      <c r="H16" s="33">
        <f t="shared" si="4"/>
        <v>2000</v>
      </c>
      <c r="I16" s="33">
        <f t="shared" si="4"/>
        <v>788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33">
        <f t="shared" si="4"/>
        <v>788</v>
      </c>
      <c r="N16" s="33">
        <f t="shared" si="4"/>
        <v>241</v>
      </c>
      <c r="O16" s="33">
        <f t="shared" si="4"/>
        <v>547</v>
      </c>
      <c r="P16" s="22"/>
    </row>
    <row r="17" spans="1:22" ht="33.75" customHeight="1" x14ac:dyDescent="0.25">
      <c r="A17" s="31">
        <v>3</v>
      </c>
      <c r="B17" s="32" t="s">
        <v>115</v>
      </c>
      <c r="C17" s="9"/>
      <c r="D17" s="9"/>
      <c r="E17" s="33">
        <f>E37</f>
        <v>1819</v>
      </c>
      <c r="F17" s="33">
        <f t="shared" ref="F17:O17" si="5">F37</f>
        <v>0</v>
      </c>
      <c r="G17" s="33">
        <f t="shared" si="5"/>
        <v>0</v>
      </c>
      <c r="H17" s="33">
        <f t="shared" si="5"/>
        <v>1819</v>
      </c>
      <c r="I17" s="33">
        <f t="shared" si="5"/>
        <v>1767</v>
      </c>
      <c r="J17" s="33">
        <f t="shared" si="5"/>
        <v>0</v>
      </c>
      <c r="K17" s="33">
        <f t="shared" si="5"/>
        <v>0</v>
      </c>
      <c r="L17" s="33">
        <f t="shared" si="5"/>
        <v>0</v>
      </c>
      <c r="M17" s="33">
        <f t="shared" si="5"/>
        <v>1767</v>
      </c>
      <c r="N17" s="33">
        <f t="shared" si="5"/>
        <v>1767</v>
      </c>
      <c r="O17" s="33">
        <f t="shared" si="5"/>
        <v>0</v>
      </c>
      <c r="P17" s="22"/>
    </row>
    <row r="18" spans="1:22" ht="33.75" customHeight="1" x14ac:dyDescent="0.25">
      <c r="A18" s="8" t="s">
        <v>39</v>
      </c>
      <c r="B18" s="9" t="s">
        <v>5</v>
      </c>
      <c r="C18" s="9"/>
      <c r="D18" s="9"/>
      <c r="E18" s="22">
        <f>E19</f>
        <v>119824.101</v>
      </c>
      <c r="F18" s="22">
        <f t="shared" ref="F18:O18" si="6">F19</f>
        <v>38821</v>
      </c>
      <c r="G18" s="22">
        <f t="shared" si="6"/>
        <v>0</v>
      </c>
      <c r="H18" s="22">
        <f t="shared" si="6"/>
        <v>81003.100999999995</v>
      </c>
      <c r="I18" s="22">
        <f t="shared" si="6"/>
        <v>105387.13699999999</v>
      </c>
      <c r="J18" s="22">
        <f t="shared" si="6"/>
        <v>38821</v>
      </c>
      <c r="K18" s="22">
        <f t="shared" si="6"/>
        <v>0</v>
      </c>
      <c r="L18" s="22">
        <f t="shared" si="6"/>
        <v>38821</v>
      </c>
      <c r="M18" s="22">
        <f t="shared" si="6"/>
        <v>66566.136999999988</v>
      </c>
      <c r="N18" s="22">
        <f t="shared" si="6"/>
        <v>6281.8029999999999</v>
      </c>
      <c r="O18" s="22">
        <f t="shared" si="6"/>
        <v>60284.413</v>
      </c>
      <c r="P18" s="22"/>
    </row>
    <row r="19" spans="1:22" s="30" customFormat="1" ht="33.75" customHeight="1" x14ac:dyDescent="0.25">
      <c r="A19" s="31">
        <v>1</v>
      </c>
      <c r="B19" s="32" t="s">
        <v>40</v>
      </c>
      <c r="C19" s="28"/>
      <c r="D19" s="28"/>
      <c r="E19" s="33">
        <f>E26</f>
        <v>119824.101</v>
      </c>
      <c r="F19" s="33">
        <f t="shared" ref="F19:O19" si="7">F26</f>
        <v>38821</v>
      </c>
      <c r="G19" s="33">
        <f t="shared" si="7"/>
        <v>0</v>
      </c>
      <c r="H19" s="33">
        <f t="shared" si="7"/>
        <v>81003.100999999995</v>
      </c>
      <c r="I19" s="33">
        <f t="shared" si="7"/>
        <v>105387.13699999999</v>
      </c>
      <c r="J19" s="33">
        <f t="shared" si="7"/>
        <v>38821</v>
      </c>
      <c r="K19" s="33">
        <f t="shared" si="7"/>
        <v>0</v>
      </c>
      <c r="L19" s="33">
        <f t="shared" si="7"/>
        <v>38821</v>
      </c>
      <c r="M19" s="33">
        <f t="shared" si="7"/>
        <v>66566.136999999988</v>
      </c>
      <c r="N19" s="33">
        <f t="shared" si="7"/>
        <v>6281.8029999999999</v>
      </c>
      <c r="O19" s="33">
        <f t="shared" si="7"/>
        <v>60284.413</v>
      </c>
      <c r="P19" s="29"/>
    </row>
    <row r="20" spans="1:22" ht="33.75" customHeight="1" x14ac:dyDescent="0.25">
      <c r="A20" s="8" t="s">
        <v>13</v>
      </c>
      <c r="B20" s="9" t="s">
        <v>41</v>
      </c>
      <c r="C20" s="9"/>
      <c r="D20" s="9"/>
      <c r="E20" s="22">
        <f t="shared" ref="E20:O20" si="8">+E21+E39</f>
        <v>173642.144</v>
      </c>
      <c r="F20" s="22">
        <f t="shared" si="8"/>
        <v>56607</v>
      </c>
      <c r="G20" s="22">
        <f t="shared" si="8"/>
        <v>0</v>
      </c>
      <c r="H20" s="22">
        <f t="shared" si="8"/>
        <v>117035.144</v>
      </c>
      <c r="I20" s="22">
        <f t="shared" si="8"/>
        <v>120875.63799999999</v>
      </c>
      <c r="J20" s="22">
        <f t="shared" si="8"/>
        <v>43242.945</v>
      </c>
      <c r="K20" s="22">
        <f t="shared" si="8"/>
        <v>2421.9450000000002</v>
      </c>
      <c r="L20" s="22">
        <f t="shared" si="8"/>
        <v>40821</v>
      </c>
      <c r="M20" s="22">
        <f t="shared" si="8"/>
        <v>77632.692999999985</v>
      </c>
      <c r="N20" s="22">
        <f t="shared" si="8"/>
        <v>16018.606</v>
      </c>
      <c r="O20" s="22">
        <f t="shared" si="8"/>
        <v>61614.165999999997</v>
      </c>
      <c r="P20" s="22"/>
    </row>
    <row r="21" spans="1:22" ht="33.75" customHeight="1" x14ac:dyDescent="0.25">
      <c r="A21" s="8" t="s">
        <v>42</v>
      </c>
      <c r="B21" s="9" t="s">
        <v>43</v>
      </c>
      <c r="C21" s="9"/>
      <c r="D21" s="9"/>
      <c r="E21" s="22">
        <f>+E22</f>
        <v>131643.101</v>
      </c>
      <c r="F21" s="22">
        <f t="shared" ref="F21:O21" si="9">+F22</f>
        <v>38821</v>
      </c>
      <c r="G21" s="22">
        <f t="shared" si="9"/>
        <v>0</v>
      </c>
      <c r="H21" s="22">
        <f t="shared" si="9"/>
        <v>92822.100999999995</v>
      </c>
      <c r="I21" s="22">
        <f t="shared" si="9"/>
        <v>108654.13699999999</v>
      </c>
      <c r="J21" s="22">
        <f t="shared" si="9"/>
        <v>38821</v>
      </c>
      <c r="K21" s="22">
        <f t="shared" si="9"/>
        <v>0</v>
      </c>
      <c r="L21" s="22">
        <f t="shared" si="9"/>
        <v>38821</v>
      </c>
      <c r="M21" s="22">
        <f t="shared" si="9"/>
        <v>69833.136999999988</v>
      </c>
      <c r="N21" s="22">
        <f t="shared" si="9"/>
        <v>9548.8029999999999</v>
      </c>
      <c r="O21" s="22">
        <f t="shared" si="9"/>
        <v>60284.413</v>
      </c>
      <c r="P21" s="22"/>
    </row>
    <row r="22" spans="1:22" ht="33.75" customHeight="1" x14ac:dyDescent="0.25">
      <c r="A22" s="8" t="s">
        <v>44</v>
      </c>
      <c r="B22" s="9" t="s">
        <v>45</v>
      </c>
      <c r="C22" s="9"/>
      <c r="D22" s="9"/>
      <c r="E22" s="22">
        <f>+E23+E26+E37</f>
        <v>131643.101</v>
      </c>
      <c r="F22" s="22">
        <f t="shared" ref="F22:O22" si="10">+F23+F26+F37</f>
        <v>38821</v>
      </c>
      <c r="G22" s="22">
        <f t="shared" si="10"/>
        <v>0</v>
      </c>
      <c r="H22" s="22">
        <f t="shared" si="10"/>
        <v>92822.100999999995</v>
      </c>
      <c r="I22" s="22">
        <f t="shared" si="10"/>
        <v>108654.13699999999</v>
      </c>
      <c r="J22" s="22">
        <f t="shared" si="10"/>
        <v>38821</v>
      </c>
      <c r="K22" s="22">
        <f t="shared" si="10"/>
        <v>0</v>
      </c>
      <c r="L22" s="22">
        <f t="shared" si="10"/>
        <v>38821</v>
      </c>
      <c r="M22" s="22">
        <f t="shared" si="10"/>
        <v>69833.136999999988</v>
      </c>
      <c r="N22" s="22">
        <f t="shared" si="10"/>
        <v>9548.8029999999999</v>
      </c>
      <c r="O22" s="22">
        <f t="shared" si="10"/>
        <v>60284.413</v>
      </c>
      <c r="P22" s="22"/>
    </row>
    <row r="23" spans="1:22" ht="33.75" customHeight="1" x14ac:dyDescent="0.25">
      <c r="A23" s="8" t="s">
        <v>4</v>
      </c>
      <c r="B23" s="9" t="s">
        <v>37</v>
      </c>
      <c r="C23" s="9"/>
      <c r="D23" s="9"/>
      <c r="E23" s="22">
        <f>+E24</f>
        <v>10000</v>
      </c>
      <c r="F23" s="22">
        <f t="shared" ref="F23:O24" si="11">+F24</f>
        <v>0</v>
      </c>
      <c r="G23" s="22">
        <f t="shared" si="11"/>
        <v>0</v>
      </c>
      <c r="H23" s="22">
        <f t="shared" si="11"/>
        <v>10000</v>
      </c>
      <c r="I23" s="22">
        <f t="shared" ref="I23:I64" si="12">+J23+M23</f>
        <v>1500</v>
      </c>
      <c r="J23" s="22">
        <f t="shared" si="11"/>
        <v>0</v>
      </c>
      <c r="K23" s="22">
        <f t="shared" si="11"/>
        <v>0</v>
      </c>
      <c r="L23" s="22">
        <f t="shared" si="11"/>
        <v>0</v>
      </c>
      <c r="M23" s="22">
        <f t="shared" si="11"/>
        <v>1500</v>
      </c>
      <c r="N23" s="22">
        <f t="shared" si="11"/>
        <v>1500</v>
      </c>
      <c r="O23" s="22">
        <f t="shared" si="11"/>
        <v>0</v>
      </c>
      <c r="P23" s="22"/>
    </row>
    <row r="24" spans="1:22" ht="33.75" customHeight="1" x14ac:dyDescent="0.25">
      <c r="A24" s="8">
        <v>1</v>
      </c>
      <c r="B24" s="9" t="s">
        <v>81</v>
      </c>
      <c r="C24" s="9"/>
      <c r="D24" s="9"/>
      <c r="E24" s="22">
        <f>+E25</f>
        <v>10000</v>
      </c>
      <c r="F24" s="22">
        <f t="shared" si="11"/>
        <v>0</v>
      </c>
      <c r="G24" s="22">
        <f t="shared" si="11"/>
        <v>0</v>
      </c>
      <c r="H24" s="22">
        <f t="shared" si="11"/>
        <v>10000</v>
      </c>
      <c r="I24" s="22">
        <f t="shared" si="12"/>
        <v>1500</v>
      </c>
      <c r="J24" s="22">
        <f t="shared" si="11"/>
        <v>0</v>
      </c>
      <c r="K24" s="22">
        <f t="shared" si="11"/>
        <v>0</v>
      </c>
      <c r="L24" s="22">
        <f t="shared" si="11"/>
        <v>0</v>
      </c>
      <c r="M24" s="22">
        <f t="shared" si="11"/>
        <v>1500</v>
      </c>
      <c r="N24" s="22">
        <f t="shared" si="11"/>
        <v>1500</v>
      </c>
      <c r="O24" s="22">
        <f t="shared" si="11"/>
        <v>0</v>
      </c>
      <c r="P24" s="22"/>
    </row>
    <row r="25" spans="1:22" ht="33.75" customHeight="1" x14ac:dyDescent="0.25">
      <c r="A25" s="7" t="s">
        <v>10</v>
      </c>
      <c r="B25" s="13" t="s">
        <v>52</v>
      </c>
      <c r="C25" s="13"/>
      <c r="D25" s="36">
        <v>7665885</v>
      </c>
      <c r="E25" s="23">
        <f>+F25+H25</f>
        <v>10000</v>
      </c>
      <c r="F25" s="23"/>
      <c r="G25" s="23"/>
      <c r="H25" s="23">
        <v>10000</v>
      </c>
      <c r="I25" s="23">
        <f t="shared" si="12"/>
        <v>1500</v>
      </c>
      <c r="J25" s="23"/>
      <c r="K25" s="23"/>
      <c r="L25" s="23"/>
      <c r="M25" s="23">
        <f>+N25+O25</f>
        <v>1500</v>
      </c>
      <c r="N25" s="23">
        <v>1500</v>
      </c>
      <c r="O25" s="23"/>
      <c r="P25" s="23"/>
    </row>
    <row r="26" spans="1:22" ht="33.75" customHeight="1" x14ac:dyDescent="0.25">
      <c r="A26" s="8" t="s">
        <v>39</v>
      </c>
      <c r="B26" s="9" t="s">
        <v>5</v>
      </c>
      <c r="C26" s="9"/>
      <c r="D26" s="37"/>
      <c r="E26" s="22">
        <f>+E27+E30</f>
        <v>119824.101</v>
      </c>
      <c r="F26" s="22">
        <f t="shared" ref="F26:O26" si="13">+F27+F30</f>
        <v>38821</v>
      </c>
      <c r="G26" s="22">
        <f t="shared" si="13"/>
        <v>0</v>
      </c>
      <c r="H26" s="22">
        <f t="shared" si="13"/>
        <v>81003.100999999995</v>
      </c>
      <c r="I26" s="22">
        <f t="shared" si="12"/>
        <v>105387.13699999999</v>
      </c>
      <c r="J26" s="22">
        <f t="shared" si="13"/>
        <v>38821</v>
      </c>
      <c r="K26" s="22">
        <f t="shared" si="13"/>
        <v>0</v>
      </c>
      <c r="L26" s="22">
        <f t="shared" si="13"/>
        <v>38821</v>
      </c>
      <c r="M26" s="22">
        <f t="shared" si="13"/>
        <v>66566.136999999988</v>
      </c>
      <c r="N26" s="22">
        <f t="shared" si="13"/>
        <v>6281.8029999999999</v>
      </c>
      <c r="O26" s="22">
        <f t="shared" si="13"/>
        <v>60284.413</v>
      </c>
      <c r="P26" s="22"/>
    </row>
    <row r="27" spans="1:22" ht="33.75" customHeight="1" x14ac:dyDescent="0.25">
      <c r="A27" s="8">
        <v>1</v>
      </c>
      <c r="B27" s="9" t="s">
        <v>83</v>
      </c>
      <c r="C27" s="9"/>
      <c r="D27" s="37"/>
      <c r="E27" s="22">
        <f>+SUM(E28:E29)</f>
        <v>118821</v>
      </c>
      <c r="F27" s="22">
        <f t="shared" ref="F27:O27" si="14">+SUM(F28:F29)</f>
        <v>38821</v>
      </c>
      <c r="G27" s="22">
        <f t="shared" si="14"/>
        <v>0</v>
      </c>
      <c r="H27" s="22">
        <f t="shared" si="14"/>
        <v>80000</v>
      </c>
      <c r="I27" s="22">
        <f t="shared" si="12"/>
        <v>104384.03599999999</v>
      </c>
      <c r="J27" s="22">
        <f>+SUM(J28:J29)</f>
        <v>38821</v>
      </c>
      <c r="K27" s="22">
        <f>+SUM(K28:K29)</f>
        <v>0</v>
      </c>
      <c r="L27" s="22">
        <f t="shared" si="14"/>
        <v>38821</v>
      </c>
      <c r="M27" s="22">
        <f t="shared" si="14"/>
        <v>65563.035999999993</v>
      </c>
      <c r="N27" s="22">
        <f t="shared" si="14"/>
        <v>5278.7019999999993</v>
      </c>
      <c r="O27" s="22">
        <f t="shared" si="14"/>
        <v>60284.413</v>
      </c>
      <c r="P27" s="22"/>
    </row>
    <row r="28" spans="1:22" ht="33.75" customHeight="1" x14ac:dyDescent="0.25">
      <c r="A28" s="7" t="s">
        <v>10</v>
      </c>
      <c r="B28" s="38" t="s">
        <v>15</v>
      </c>
      <c r="C28" s="38"/>
      <c r="D28" s="36">
        <v>7722802</v>
      </c>
      <c r="E28" s="23">
        <f t="shared" ref="E28:E64" si="15">+F28+H28</f>
        <v>40000</v>
      </c>
      <c r="F28" s="23"/>
      <c r="G28" s="23"/>
      <c r="H28" s="23">
        <v>40000</v>
      </c>
      <c r="I28" s="23">
        <f t="shared" si="12"/>
        <v>36462</v>
      </c>
      <c r="J28" s="23"/>
      <c r="K28" s="23"/>
      <c r="L28" s="23"/>
      <c r="M28" s="23">
        <v>36462</v>
      </c>
      <c r="N28" s="23">
        <v>423.07900000000001</v>
      </c>
      <c r="O28" s="23">
        <v>36039</v>
      </c>
      <c r="P28" s="23"/>
    </row>
    <row r="29" spans="1:22" ht="33.75" customHeight="1" x14ac:dyDescent="0.25">
      <c r="A29" s="7" t="s">
        <v>11</v>
      </c>
      <c r="B29" s="38" t="s">
        <v>47</v>
      </c>
      <c r="C29" s="38"/>
      <c r="D29" s="36">
        <v>7665880</v>
      </c>
      <c r="E29" s="23">
        <f t="shared" si="15"/>
        <v>78821</v>
      </c>
      <c r="F29" s="23">
        <v>38821</v>
      </c>
      <c r="G29" s="23"/>
      <c r="H29" s="23">
        <v>40000</v>
      </c>
      <c r="I29" s="23">
        <f t="shared" si="12"/>
        <v>67922.035999999993</v>
      </c>
      <c r="J29" s="23">
        <f>+K29+L29</f>
        <v>38821</v>
      </c>
      <c r="K29" s="23"/>
      <c r="L29" s="23">
        <f>+F29</f>
        <v>38821</v>
      </c>
      <c r="M29" s="23">
        <f>+N29+O29</f>
        <v>29101.036</v>
      </c>
      <c r="N29" s="23">
        <f>5266.629-411.006</f>
        <v>4855.6229999999996</v>
      </c>
      <c r="O29" s="23">
        <f>63066.292-38820.879</f>
        <v>24245.413</v>
      </c>
      <c r="P29" s="23"/>
      <c r="S29" s="1">
        <f>40000000-1179121</f>
        <v>38820879</v>
      </c>
      <c r="V29" s="27">
        <f>+O29+L29</f>
        <v>63066.413</v>
      </c>
    </row>
    <row r="30" spans="1:22" ht="33.75" customHeight="1" x14ac:dyDescent="0.25">
      <c r="A30" s="16">
        <v>2</v>
      </c>
      <c r="B30" s="39" t="s">
        <v>82</v>
      </c>
      <c r="C30" s="39"/>
      <c r="D30" s="40"/>
      <c r="E30" s="22">
        <f>+SUM(E31:E36)</f>
        <v>1003.1010000000001</v>
      </c>
      <c r="F30" s="22">
        <f t="shared" ref="F30:P30" si="16">+SUM(F31:F36)</f>
        <v>0</v>
      </c>
      <c r="G30" s="22">
        <f t="shared" si="16"/>
        <v>0</v>
      </c>
      <c r="H30" s="22">
        <f t="shared" si="16"/>
        <v>1003.1010000000001</v>
      </c>
      <c r="I30" s="22">
        <f t="shared" si="12"/>
        <v>1003.1010000000001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1003.1010000000001</v>
      </c>
      <c r="N30" s="22">
        <f t="shared" si="16"/>
        <v>1003.1010000000001</v>
      </c>
      <c r="O30" s="22">
        <f t="shared" si="16"/>
        <v>0</v>
      </c>
      <c r="P30" s="22">
        <f t="shared" si="16"/>
        <v>0</v>
      </c>
      <c r="V30" s="27">
        <f>+I29-V29</f>
        <v>4855.6229999999923</v>
      </c>
    </row>
    <row r="31" spans="1:22" ht="33.75" customHeight="1" x14ac:dyDescent="0.25">
      <c r="A31" s="7" t="s">
        <v>10</v>
      </c>
      <c r="B31" s="38" t="s">
        <v>48</v>
      </c>
      <c r="C31" s="38"/>
      <c r="D31" s="36">
        <v>7244240</v>
      </c>
      <c r="E31" s="23">
        <f t="shared" si="15"/>
        <v>133</v>
      </c>
      <c r="F31" s="23"/>
      <c r="G31" s="23"/>
      <c r="H31" s="41">
        <v>133</v>
      </c>
      <c r="I31" s="23">
        <f t="shared" si="12"/>
        <v>133</v>
      </c>
      <c r="J31" s="23"/>
      <c r="K31" s="23"/>
      <c r="L31" s="23"/>
      <c r="M31" s="23">
        <f t="shared" ref="M31:M59" si="17">+N31+O31</f>
        <v>133</v>
      </c>
      <c r="N31" s="23">
        <f>+H31</f>
        <v>133</v>
      </c>
      <c r="O31" s="23"/>
      <c r="P31" s="23"/>
      <c r="S31" s="27">
        <f>+O29+S29</f>
        <v>38845124.413000003</v>
      </c>
    </row>
    <row r="32" spans="1:22" ht="33.75" customHeight="1" x14ac:dyDescent="0.25">
      <c r="A32" s="7" t="s">
        <v>11</v>
      </c>
      <c r="B32" s="38" t="s">
        <v>49</v>
      </c>
      <c r="C32" s="38"/>
      <c r="D32" s="36">
        <v>7254435</v>
      </c>
      <c r="E32" s="23">
        <f t="shared" si="15"/>
        <v>552</v>
      </c>
      <c r="F32" s="23"/>
      <c r="G32" s="23"/>
      <c r="H32" s="41">
        <v>552</v>
      </c>
      <c r="I32" s="23">
        <f t="shared" si="12"/>
        <v>552</v>
      </c>
      <c r="J32" s="23"/>
      <c r="K32" s="23"/>
      <c r="L32" s="23"/>
      <c r="M32" s="23">
        <f t="shared" si="17"/>
        <v>552</v>
      </c>
      <c r="N32" s="23">
        <f t="shared" ref="N32:N36" si="18">+H32</f>
        <v>552</v>
      </c>
      <c r="O32" s="23"/>
      <c r="P32" s="23"/>
    </row>
    <row r="33" spans="1:19" ht="33.75" customHeight="1" x14ac:dyDescent="0.25">
      <c r="A33" s="7" t="s">
        <v>12</v>
      </c>
      <c r="B33" s="38" t="s">
        <v>79</v>
      </c>
      <c r="C33" s="38"/>
      <c r="D33" s="36">
        <v>7072864</v>
      </c>
      <c r="E33" s="23">
        <f t="shared" si="15"/>
        <v>200</v>
      </c>
      <c r="F33" s="23"/>
      <c r="G33" s="23"/>
      <c r="H33" s="41">
        <v>200</v>
      </c>
      <c r="I33" s="23">
        <f t="shared" si="12"/>
        <v>200</v>
      </c>
      <c r="J33" s="23"/>
      <c r="K33" s="23"/>
      <c r="L33" s="23"/>
      <c r="M33" s="23">
        <f t="shared" si="17"/>
        <v>200</v>
      </c>
      <c r="N33" s="23">
        <f t="shared" si="18"/>
        <v>200</v>
      </c>
      <c r="O33" s="23"/>
      <c r="P33" s="23"/>
      <c r="S33" s="27">
        <f>+O29+38820.879</f>
        <v>63066.292000000001</v>
      </c>
    </row>
    <row r="34" spans="1:19" ht="33.75" customHeight="1" x14ac:dyDescent="0.25">
      <c r="A34" s="7" t="s">
        <v>14</v>
      </c>
      <c r="B34" s="38" t="s">
        <v>50</v>
      </c>
      <c r="C34" s="38"/>
      <c r="D34" s="36">
        <v>7046558</v>
      </c>
      <c r="E34" s="23">
        <f t="shared" si="15"/>
        <v>26.652000000000001</v>
      </c>
      <c r="F34" s="23"/>
      <c r="G34" s="23"/>
      <c r="H34" s="41">
        <v>26.652000000000001</v>
      </c>
      <c r="I34" s="23">
        <f t="shared" si="12"/>
        <v>26.652000000000001</v>
      </c>
      <c r="J34" s="23"/>
      <c r="K34" s="23"/>
      <c r="L34" s="23"/>
      <c r="M34" s="23">
        <f t="shared" si="17"/>
        <v>26.652000000000001</v>
      </c>
      <c r="N34" s="23">
        <f t="shared" si="18"/>
        <v>26.652000000000001</v>
      </c>
      <c r="O34" s="23"/>
      <c r="P34" s="23"/>
    </row>
    <row r="35" spans="1:19" ht="33.75" customHeight="1" x14ac:dyDescent="0.25">
      <c r="A35" s="7" t="s">
        <v>74</v>
      </c>
      <c r="B35" s="21" t="s">
        <v>51</v>
      </c>
      <c r="C35" s="21"/>
      <c r="D35" s="36">
        <v>7046628</v>
      </c>
      <c r="E35" s="23">
        <f t="shared" si="15"/>
        <v>28.353999999999999</v>
      </c>
      <c r="F35" s="23"/>
      <c r="G35" s="23"/>
      <c r="H35" s="41">
        <v>28.353999999999999</v>
      </c>
      <c r="I35" s="23">
        <f t="shared" si="12"/>
        <v>28.353999999999999</v>
      </c>
      <c r="J35" s="23"/>
      <c r="K35" s="23"/>
      <c r="L35" s="23"/>
      <c r="M35" s="23">
        <f t="shared" si="17"/>
        <v>28.353999999999999</v>
      </c>
      <c r="N35" s="23">
        <f t="shared" si="18"/>
        <v>28.353999999999999</v>
      </c>
      <c r="O35" s="23"/>
      <c r="P35" s="23"/>
    </row>
    <row r="36" spans="1:19" ht="33.75" customHeight="1" x14ac:dyDescent="0.25">
      <c r="A36" s="7" t="s">
        <v>75</v>
      </c>
      <c r="B36" s="21" t="s">
        <v>92</v>
      </c>
      <c r="C36" s="21"/>
      <c r="D36" s="36">
        <v>7046621</v>
      </c>
      <c r="E36" s="23">
        <f t="shared" si="15"/>
        <v>63.094999999999999</v>
      </c>
      <c r="F36" s="23"/>
      <c r="G36" s="23"/>
      <c r="H36" s="41">
        <v>63.094999999999999</v>
      </c>
      <c r="I36" s="23">
        <f t="shared" si="12"/>
        <v>63.094999999999999</v>
      </c>
      <c r="J36" s="23"/>
      <c r="K36" s="23"/>
      <c r="L36" s="23"/>
      <c r="M36" s="23">
        <f t="shared" si="17"/>
        <v>63.094999999999999</v>
      </c>
      <c r="N36" s="23">
        <f t="shared" si="18"/>
        <v>63.094999999999999</v>
      </c>
      <c r="O36" s="23"/>
      <c r="P36" s="23"/>
    </row>
    <row r="37" spans="1:19" ht="33.75" customHeight="1" x14ac:dyDescent="0.25">
      <c r="A37" s="8" t="s">
        <v>66</v>
      </c>
      <c r="B37" s="9" t="s">
        <v>46</v>
      </c>
      <c r="C37" s="9"/>
      <c r="D37" s="37"/>
      <c r="E37" s="22">
        <f>+E38</f>
        <v>1819</v>
      </c>
      <c r="F37" s="22">
        <f t="shared" ref="F37:O37" si="19">+F38</f>
        <v>0</v>
      </c>
      <c r="G37" s="22">
        <f t="shared" si="19"/>
        <v>0</v>
      </c>
      <c r="H37" s="22">
        <f t="shared" si="19"/>
        <v>1819</v>
      </c>
      <c r="I37" s="22">
        <f t="shared" si="12"/>
        <v>1767</v>
      </c>
      <c r="J37" s="22">
        <f t="shared" si="19"/>
        <v>0</v>
      </c>
      <c r="K37" s="22">
        <f t="shared" si="19"/>
        <v>0</v>
      </c>
      <c r="L37" s="22">
        <f t="shared" si="19"/>
        <v>0</v>
      </c>
      <c r="M37" s="22">
        <f t="shared" si="19"/>
        <v>1767</v>
      </c>
      <c r="N37" s="22">
        <f t="shared" si="19"/>
        <v>1767</v>
      </c>
      <c r="O37" s="22">
        <f t="shared" si="19"/>
        <v>0</v>
      </c>
      <c r="P37" s="22"/>
    </row>
    <row r="38" spans="1:19" ht="36" customHeight="1" x14ac:dyDescent="0.25">
      <c r="A38" s="7" t="s">
        <v>10</v>
      </c>
      <c r="B38" s="13" t="s">
        <v>53</v>
      </c>
      <c r="C38" s="13"/>
      <c r="D38" s="36">
        <v>7841883</v>
      </c>
      <c r="E38" s="23">
        <f t="shared" si="15"/>
        <v>1819</v>
      </c>
      <c r="F38" s="23"/>
      <c r="G38" s="23"/>
      <c r="H38" s="23">
        <v>1819</v>
      </c>
      <c r="I38" s="23">
        <f t="shared" si="12"/>
        <v>1767</v>
      </c>
      <c r="J38" s="23"/>
      <c r="K38" s="23"/>
      <c r="L38" s="23"/>
      <c r="M38" s="23">
        <f t="shared" si="17"/>
        <v>1767</v>
      </c>
      <c r="N38" s="23">
        <v>1767</v>
      </c>
      <c r="O38" s="23"/>
      <c r="P38" s="23"/>
    </row>
    <row r="39" spans="1:19" ht="33.75" customHeight="1" x14ac:dyDescent="0.25">
      <c r="A39" s="8" t="s">
        <v>72</v>
      </c>
      <c r="B39" s="9" t="s">
        <v>77</v>
      </c>
      <c r="C39" s="9"/>
      <c r="D39" s="37"/>
      <c r="E39" s="22">
        <f>+E40+E65</f>
        <v>41999.042999999998</v>
      </c>
      <c r="F39" s="22">
        <f t="shared" ref="F39:O39" si="20">+F40+F65</f>
        <v>17786</v>
      </c>
      <c r="G39" s="22">
        <f t="shared" si="20"/>
        <v>0</v>
      </c>
      <c r="H39" s="22">
        <f t="shared" si="20"/>
        <v>24213.043000000001</v>
      </c>
      <c r="I39" s="22">
        <f t="shared" si="20"/>
        <v>12221.501</v>
      </c>
      <c r="J39" s="22">
        <f t="shared" si="20"/>
        <v>4421.9449999999997</v>
      </c>
      <c r="K39" s="22">
        <f t="shared" si="20"/>
        <v>2421.9450000000002</v>
      </c>
      <c r="L39" s="22">
        <f t="shared" si="20"/>
        <v>2000</v>
      </c>
      <c r="M39" s="22">
        <f t="shared" si="20"/>
        <v>7799.5560000000005</v>
      </c>
      <c r="N39" s="22">
        <f t="shared" si="20"/>
        <v>6469.8029999999999</v>
      </c>
      <c r="O39" s="22">
        <f t="shared" si="20"/>
        <v>1329.7530000000002</v>
      </c>
      <c r="P39" s="22"/>
    </row>
    <row r="40" spans="1:19" ht="33.75" customHeight="1" x14ac:dyDescent="0.25">
      <c r="A40" s="8" t="s">
        <v>73</v>
      </c>
      <c r="B40" s="9" t="s">
        <v>45</v>
      </c>
      <c r="C40" s="9"/>
      <c r="D40" s="37"/>
      <c r="E40" s="22">
        <f>+E41</f>
        <v>39999.042999999998</v>
      </c>
      <c r="F40" s="22">
        <f t="shared" ref="F40:O40" si="21">+F41</f>
        <v>17786</v>
      </c>
      <c r="G40" s="22">
        <f t="shared" si="21"/>
        <v>0</v>
      </c>
      <c r="H40" s="22">
        <f t="shared" si="21"/>
        <v>22213.043000000001</v>
      </c>
      <c r="I40" s="22">
        <f t="shared" si="12"/>
        <v>11433.501</v>
      </c>
      <c r="J40" s="22">
        <f t="shared" si="21"/>
        <v>4421.9449999999997</v>
      </c>
      <c r="K40" s="22">
        <f t="shared" si="21"/>
        <v>2421.9450000000002</v>
      </c>
      <c r="L40" s="22">
        <f t="shared" si="21"/>
        <v>2000</v>
      </c>
      <c r="M40" s="22">
        <f t="shared" si="21"/>
        <v>7011.5560000000005</v>
      </c>
      <c r="N40" s="22">
        <f t="shared" si="21"/>
        <v>6228.8029999999999</v>
      </c>
      <c r="O40" s="22">
        <f t="shared" si="21"/>
        <v>782.75300000000004</v>
      </c>
      <c r="P40" s="22"/>
    </row>
    <row r="41" spans="1:19" ht="33.75" customHeight="1" x14ac:dyDescent="0.25">
      <c r="A41" s="8"/>
      <c r="B41" s="9" t="s">
        <v>38</v>
      </c>
      <c r="C41" s="9"/>
      <c r="D41" s="37"/>
      <c r="E41" s="22">
        <f>+E46+E51+E60+E42</f>
        <v>39999.042999999998</v>
      </c>
      <c r="F41" s="22">
        <f t="shared" ref="F41:O41" si="22">+F46+F51+F60+F42</f>
        <v>17786</v>
      </c>
      <c r="G41" s="22">
        <f t="shared" si="22"/>
        <v>0</v>
      </c>
      <c r="H41" s="22">
        <f t="shared" si="22"/>
        <v>22213.043000000001</v>
      </c>
      <c r="I41" s="22">
        <f t="shared" si="12"/>
        <v>11433.501</v>
      </c>
      <c r="J41" s="22">
        <f t="shared" si="22"/>
        <v>4421.9449999999997</v>
      </c>
      <c r="K41" s="22">
        <f t="shared" si="22"/>
        <v>2421.9450000000002</v>
      </c>
      <c r="L41" s="22">
        <f t="shared" si="22"/>
        <v>2000</v>
      </c>
      <c r="M41" s="22">
        <f t="shared" si="22"/>
        <v>7011.5560000000005</v>
      </c>
      <c r="N41" s="22">
        <f t="shared" si="22"/>
        <v>6228.8029999999999</v>
      </c>
      <c r="O41" s="22">
        <f t="shared" si="22"/>
        <v>782.75300000000004</v>
      </c>
      <c r="P41" s="22"/>
    </row>
    <row r="42" spans="1:19" ht="33.75" customHeight="1" x14ac:dyDescent="0.25">
      <c r="A42" s="8">
        <v>1</v>
      </c>
      <c r="B42" s="39" t="s">
        <v>88</v>
      </c>
      <c r="C42" s="39"/>
      <c r="D42" s="40"/>
      <c r="E42" s="22">
        <f>+SUM(E43:E45)</f>
        <v>1015.0430000000001</v>
      </c>
      <c r="F42" s="22">
        <f t="shared" ref="F42:O42" si="23">+SUM(F43:F45)</f>
        <v>0</v>
      </c>
      <c r="G42" s="22">
        <f t="shared" si="23"/>
        <v>0</v>
      </c>
      <c r="H42" s="22">
        <f t="shared" si="23"/>
        <v>1015.0430000000001</v>
      </c>
      <c r="I42" s="22">
        <f t="shared" si="12"/>
        <v>1015.0430000000001</v>
      </c>
      <c r="J42" s="22">
        <f t="shared" si="23"/>
        <v>0</v>
      </c>
      <c r="K42" s="22">
        <f t="shared" si="23"/>
        <v>0</v>
      </c>
      <c r="L42" s="22">
        <f t="shared" si="23"/>
        <v>0</v>
      </c>
      <c r="M42" s="22">
        <f t="shared" si="23"/>
        <v>1015.0430000000001</v>
      </c>
      <c r="N42" s="22">
        <f t="shared" si="23"/>
        <v>1015.0430000000001</v>
      </c>
      <c r="O42" s="22">
        <f t="shared" si="23"/>
        <v>0</v>
      </c>
      <c r="P42" s="22"/>
    </row>
    <row r="43" spans="1:19" ht="33.75" customHeight="1" x14ac:dyDescent="0.25">
      <c r="A43" s="42" t="s">
        <v>10</v>
      </c>
      <c r="B43" s="43" t="s">
        <v>85</v>
      </c>
      <c r="C43" s="43"/>
      <c r="D43" s="44">
        <v>7731104</v>
      </c>
      <c r="E43" s="23">
        <f>+F43+H43</f>
        <v>217.37200000000001</v>
      </c>
      <c r="F43" s="23"/>
      <c r="G43" s="23"/>
      <c r="H43" s="45">
        <v>217.37200000000001</v>
      </c>
      <c r="I43" s="23">
        <f t="shared" si="12"/>
        <v>217.37200000000001</v>
      </c>
      <c r="J43" s="23"/>
      <c r="K43" s="23"/>
      <c r="L43" s="23"/>
      <c r="M43" s="23">
        <f>+N43+O43</f>
        <v>217.37200000000001</v>
      </c>
      <c r="N43" s="23">
        <f>+H43</f>
        <v>217.37200000000001</v>
      </c>
      <c r="O43" s="23"/>
      <c r="P43" s="23"/>
    </row>
    <row r="44" spans="1:19" ht="33.75" customHeight="1" x14ac:dyDescent="0.25">
      <c r="A44" s="42" t="s">
        <v>11</v>
      </c>
      <c r="B44" s="43" t="s">
        <v>86</v>
      </c>
      <c r="C44" s="43"/>
      <c r="D44" s="44">
        <v>7790086</v>
      </c>
      <c r="E44" s="23">
        <f t="shared" ref="E44:E45" si="24">+F44+H44</f>
        <v>39.634</v>
      </c>
      <c r="F44" s="23"/>
      <c r="G44" s="23"/>
      <c r="H44" s="45">
        <v>39.634</v>
      </c>
      <c r="I44" s="23">
        <f t="shared" si="12"/>
        <v>39.634</v>
      </c>
      <c r="J44" s="23"/>
      <c r="K44" s="23"/>
      <c r="L44" s="23"/>
      <c r="M44" s="23">
        <f t="shared" ref="M44:M45" si="25">+N44+O44</f>
        <v>39.634</v>
      </c>
      <c r="N44" s="23">
        <f t="shared" ref="N44:N45" si="26">+H44</f>
        <v>39.634</v>
      </c>
      <c r="O44" s="23"/>
      <c r="P44" s="23"/>
    </row>
    <row r="45" spans="1:19" ht="33.75" customHeight="1" x14ac:dyDescent="0.25">
      <c r="A45" s="42" t="s">
        <v>12</v>
      </c>
      <c r="B45" s="43" t="s">
        <v>87</v>
      </c>
      <c r="C45" s="43"/>
      <c r="D45" s="44">
        <v>7812154</v>
      </c>
      <c r="E45" s="23">
        <f t="shared" si="24"/>
        <v>758.03700000000003</v>
      </c>
      <c r="F45" s="23"/>
      <c r="G45" s="23"/>
      <c r="H45" s="45">
        <v>758.03700000000003</v>
      </c>
      <c r="I45" s="23">
        <f t="shared" si="12"/>
        <v>758.03700000000003</v>
      </c>
      <c r="J45" s="23"/>
      <c r="K45" s="23"/>
      <c r="L45" s="23"/>
      <c r="M45" s="23">
        <f t="shared" si="25"/>
        <v>758.03700000000003</v>
      </c>
      <c r="N45" s="23">
        <f t="shared" si="26"/>
        <v>758.03700000000003</v>
      </c>
      <c r="O45" s="23"/>
      <c r="P45" s="23"/>
    </row>
    <row r="46" spans="1:19" ht="33.75" customHeight="1" x14ac:dyDescent="0.25">
      <c r="A46" s="8">
        <v>2</v>
      </c>
      <c r="B46" s="19" t="s">
        <v>80</v>
      </c>
      <c r="C46" s="19"/>
      <c r="D46" s="46"/>
      <c r="E46" s="22">
        <f>+SUM(E47:E50)</f>
        <v>17686</v>
      </c>
      <c r="F46" s="22">
        <f t="shared" ref="F46:O46" si="27">+SUM(F47:F50)</f>
        <v>13186</v>
      </c>
      <c r="G46" s="22">
        <f t="shared" si="27"/>
        <v>0</v>
      </c>
      <c r="H46" s="22">
        <f t="shared" si="27"/>
        <v>4500</v>
      </c>
      <c r="I46" s="22">
        <f t="shared" si="12"/>
        <v>500</v>
      </c>
      <c r="J46" s="22">
        <f t="shared" si="27"/>
        <v>0</v>
      </c>
      <c r="K46" s="22">
        <f t="shared" si="27"/>
        <v>0</v>
      </c>
      <c r="L46" s="22">
        <f t="shared" si="27"/>
        <v>0</v>
      </c>
      <c r="M46" s="22">
        <f t="shared" si="27"/>
        <v>500</v>
      </c>
      <c r="N46" s="22">
        <f t="shared" si="27"/>
        <v>500</v>
      </c>
      <c r="O46" s="22">
        <f t="shared" si="27"/>
        <v>0</v>
      </c>
      <c r="P46" s="22"/>
    </row>
    <row r="47" spans="1:19" ht="33.75" customHeight="1" x14ac:dyDescent="0.25">
      <c r="A47" s="7" t="s">
        <v>10</v>
      </c>
      <c r="B47" s="13" t="s">
        <v>55</v>
      </c>
      <c r="C47" s="13"/>
      <c r="D47" s="36">
        <v>7665883</v>
      </c>
      <c r="E47" s="23">
        <f t="shared" si="15"/>
        <v>6204</v>
      </c>
      <c r="F47" s="23">
        <v>2204</v>
      </c>
      <c r="G47" s="23"/>
      <c r="H47" s="23">
        <v>4000</v>
      </c>
      <c r="I47" s="22">
        <f t="shared" si="12"/>
        <v>0</v>
      </c>
      <c r="J47" s="23"/>
      <c r="K47" s="23"/>
      <c r="L47" s="23"/>
      <c r="M47" s="23">
        <f t="shared" si="17"/>
        <v>0</v>
      </c>
      <c r="N47" s="23"/>
      <c r="O47" s="23"/>
      <c r="P47" s="23"/>
    </row>
    <row r="48" spans="1:19" ht="43.5" customHeight="1" x14ac:dyDescent="0.25">
      <c r="A48" s="7" t="s">
        <v>11</v>
      </c>
      <c r="B48" s="10" t="s">
        <v>56</v>
      </c>
      <c r="C48" s="10"/>
      <c r="D48" s="44">
        <v>7831539</v>
      </c>
      <c r="E48" s="23">
        <f t="shared" si="15"/>
        <v>3035</v>
      </c>
      <c r="F48" s="23">
        <v>3035</v>
      </c>
      <c r="G48" s="23"/>
      <c r="H48" s="23"/>
      <c r="I48" s="22">
        <f t="shared" si="12"/>
        <v>0</v>
      </c>
      <c r="J48" s="23"/>
      <c r="K48" s="23"/>
      <c r="L48" s="23"/>
      <c r="M48" s="23">
        <f t="shared" si="17"/>
        <v>0</v>
      </c>
      <c r="N48" s="23"/>
      <c r="O48" s="23"/>
      <c r="P48" s="23"/>
    </row>
    <row r="49" spans="1:16" ht="102.75" customHeight="1" x14ac:dyDescent="0.25">
      <c r="A49" s="7" t="s">
        <v>12</v>
      </c>
      <c r="B49" s="10" t="s">
        <v>57</v>
      </c>
      <c r="C49" s="10"/>
      <c r="D49" s="44">
        <v>7654659</v>
      </c>
      <c r="E49" s="23">
        <f t="shared" si="15"/>
        <v>7947</v>
      </c>
      <c r="F49" s="23">
        <v>7947</v>
      </c>
      <c r="G49" s="23"/>
      <c r="H49" s="23"/>
      <c r="I49" s="22">
        <f t="shared" si="12"/>
        <v>0</v>
      </c>
      <c r="J49" s="23"/>
      <c r="K49" s="23"/>
      <c r="L49" s="23"/>
      <c r="M49" s="23">
        <f t="shared" si="17"/>
        <v>0</v>
      </c>
      <c r="N49" s="23"/>
      <c r="O49" s="23"/>
      <c r="P49" s="23"/>
    </row>
    <row r="50" spans="1:16" ht="35.25" customHeight="1" x14ac:dyDescent="0.25">
      <c r="A50" s="7" t="s">
        <v>14</v>
      </c>
      <c r="B50" s="17" t="s">
        <v>54</v>
      </c>
      <c r="C50" s="17"/>
      <c r="D50" s="47">
        <v>7798081</v>
      </c>
      <c r="E50" s="23">
        <f>+F50+H50</f>
        <v>500</v>
      </c>
      <c r="F50" s="23"/>
      <c r="G50" s="23"/>
      <c r="H50" s="23">
        <v>500</v>
      </c>
      <c r="I50" s="23">
        <f t="shared" si="12"/>
        <v>500</v>
      </c>
      <c r="J50" s="23"/>
      <c r="K50" s="23"/>
      <c r="L50" s="23"/>
      <c r="M50" s="23">
        <f>+N50+O50</f>
        <v>500</v>
      </c>
      <c r="N50" s="23">
        <v>500</v>
      </c>
      <c r="O50" s="23"/>
      <c r="P50" s="23"/>
    </row>
    <row r="51" spans="1:16" ht="42.75" customHeight="1" x14ac:dyDescent="0.25">
      <c r="A51" s="16">
        <v>3</v>
      </c>
      <c r="B51" s="24" t="s">
        <v>84</v>
      </c>
      <c r="C51" s="24"/>
      <c r="D51" s="48"/>
      <c r="E51" s="22">
        <f>+SUM(E52:E59)</f>
        <v>20353</v>
      </c>
      <c r="F51" s="22">
        <f t="shared" ref="F51:O51" si="28">+SUM(F52:F59)</f>
        <v>4600</v>
      </c>
      <c r="G51" s="22">
        <f t="shared" si="28"/>
        <v>0</v>
      </c>
      <c r="H51" s="22">
        <f t="shared" si="28"/>
        <v>15753</v>
      </c>
      <c r="I51" s="22">
        <f t="shared" si="12"/>
        <v>9918.4579999999987</v>
      </c>
      <c r="J51" s="22">
        <f t="shared" si="28"/>
        <v>4421.9449999999997</v>
      </c>
      <c r="K51" s="22">
        <f t="shared" si="28"/>
        <v>2421.9450000000002</v>
      </c>
      <c r="L51" s="22">
        <f t="shared" si="28"/>
        <v>2000</v>
      </c>
      <c r="M51" s="22">
        <f t="shared" si="28"/>
        <v>5496.5129999999999</v>
      </c>
      <c r="N51" s="22">
        <f t="shared" si="28"/>
        <v>4713.76</v>
      </c>
      <c r="O51" s="22">
        <f t="shared" si="28"/>
        <v>782.75300000000004</v>
      </c>
      <c r="P51" s="22"/>
    </row>
    <row r="52" spans="1:16" ht="29.25" customHeight="1" x14ac:dyDescent="0.25">
      <c r="A52" s="7" t="s">
        <v>10</v>
      </c>
      <c r="B52" s="14" t="s">
        <v>58</v>
      </c>
      <c r="C52" s="14"/>
      <c r="D52" s="49">
        <v>7884153</v>
      </c>
      <c r="E52" s="23">
        <f t="shared" si="15"/>
        <v>2000</v>
      </c>
      <c r="F52" s="23">
        <v>2000</v>
      </c>
      <c r="G52" s="23"/>
      <c r="H52" s="23">
        <v>0</v>
      </c>
      <c r="I52" s="23">
        <f t="shared" si="12"/>
        <v>2788.087</v>
      </c>
      <c r="J52" s="23">
        <f>+K52+L52</f>
        <v>2000</v>
      </c>
      <c r="K52" s="23"/>
      <c r="L52" s="23">
        <v>2000</v>
      </c>
      <c r="M52" s="23">
        <f t="shared" si="17"/>
        <v>788.08699999999999</v>
      </c>
      <c r="N52" s="23">
        <v>241.334</v>
      </c>
      <c r="O52" s="23">
        <v>546.75300000000004</v>
      </c>
      <c r="P52" s="23"/>
    </row>
    <row r="53" spans="1:16" ht="40.5" customHeight="1" x14ac:dyDescent="0.25">
      <c r="A53" s="7" t="s">
        <v>11</v>
      </c>
      <c r="B53" s="15" t="s">
        <v>59</v>
      </c>
      <c r="C53" s="15"/>
      <c r="D53" s="50">
        <v>7900006</v>
      </c>
      <c r="E53" s="23">
        <f t="shared" si="15"/>
        <v>7500</v>
      </c>
      <c r="F53" s="23"/>
      <c r="G53" s="23"/>
      <c r="H53" s="23">
        <v>7500</v>
      </c>
      <c r="I53" s="23">
        <f t="shared" si="12"/>
        <v>523.42600000000004</v>
      </c>
      <c r="J53" s="23"/>
      <c r="K53" s="23"/>
      <c r="L53" s="23"/>
      <c r="M53" s="23">
        <f t="shared" si="17"/>
        <v>523.42600000000004</v>
      </c>
      <c r="N53" s="23">
        <v>523.42600000000004</v>
      </c>
      <c r="O53" s="23"/>
      <c r="P53" s="23"/>
    </row>
    <row r="54" spans="1:16" ht="33.75" customHeight="1" x14ac:dyDescent="0.25">
      <c r="A54" s="7" t="s">
        <v>12</v>
      </c>
      <c r="B54" s="14" t="s">
        <v>60</v>
      </c>
      <c r="C54" s="14"/>
      <c r="D54" s="49">
        <v>7888668</v>
      </c>
      <c r="E54" s="23">
        <f t="shared" si="15"/>
        <v>2500</v>
      </c>
      <c r="F54" s="23"/>
      <c r="G54" s="23"/>
      <c r="H54" s="23">
        <v>2500</v>
      </c>
      <c r="I54" s="23">
        <f t="shared" si="12"/>
        <v>2500</v>
      </c>
      <c r="J54" s="23"/>
      <c r="K54" s="23"/>
      <c r="L54" s="23"/>
      <c r="M54" s="23">
        <f t="shared" si="17"/>
        <v>2500</v>
      </c>
      <c r="N54" s="23">
        <v>2500</v>
      </c>
      <c r="O54" s="23">
        <v>0</v>
      </c>
      <c r="P54" s="23"/>
    </row>
    <row r="55" spans="1:16" ht="33.75" customHeight="1" x14ac:dyDescent="0.25">
      <c r="A55" s="7" t="s">
        <v>14</v>
      </c>
      <c r="B55" s="14" t="s">
        <v>61</v>
      </c>
      <c r="C55" s="14"/>
      <c r="D55" s="49"/>
      <c r="E55" s="23">
        <f t="shared" si="15"/>
        <v>3400</v>
      </c>
      <c r="F55" s="23"/>
      <c r="G55" s="23"/>
      <c r="H55" s="23">
        <v>3400</v>
      </c>
      <c r="I55" s="23">
        <f t="shared" si="12"/>
        <v>0</v>
      </c>
      <c r="J55" s="23"/>
      <c r="K55" s="23"/>
      <c r="L55" s="23"/>
      <c r="M55" s="23">
        <f t="shared" si="17"/>
        <v>0</v>
      </c>
      <c r="N55" s="23"/>
      <c r="O55" s="23"/>
      <c r="P55" s="23"/>
    </row>
    <row r="56" spans="1:16" ht="33.75" customHeight="1" x14ac:dyDescent="0.25">
      <c r="A56" s="7" t="s">
        <v>74</v>
      </c>
      <c r="B56" s="14" t="s">
        <v>62</v>
      </c>
      <c r="C56" s="14"/>
      <c r="D56" s="49">
        <v>7868348</v>
      </c>
      <c r="E56" s="23">
        <f t="shared" si="15"/>
        <v>2353</v>
      </c>
      <c r="F56" s="23"/>
      <c r="G56" s="23"/>
      <c r="H56" s="23">
        <v>2353</v>
      </c>
      <c r="I56" s="23">
        <f t="shared" si="12"/>
        <v>1685</v>
      </c>
      <c r="J56" s="23"/>
      <c r="K56" s="23"/>
      <c r="L56" s="23"/>
      <c r="M56" s="23">
        <f t="shared" si="17"/>
        <v>1685</v>
      </c>
      <c r="N56" s="23">
        <v>1449</v>
      </c>
      <c r="O56" s="23">
        <v>236</v>
      </c>
      <c r="P56" s="23"/>
    </row>
    <row r="57" spans="1:16" ht="39.75" customHeight="1" x14ac:dyDescent="0.25">
      <c r="A57" s="7" t="s">
        <v>75</v>
      </c>
      <c r="B57" s="51" t="s">
        <v>63</v>
      </c>
      <c r="C57" s="51"/>
      <c r="D57" s="49" t="s">
        <v>113</v>
      </c>
      <c r="E57" s="23">
        <f t="shared" si="15"/>
        <v>850</v>
      </c>
      <c r="F57" s="23">
        <v>850</v>
      </c>
      <c r="G57" s="23"/>
      <c r="H57" s="23"/>
      <c r="I57" s="23">
        <f t="shared" ref="I57" si="29">+J57+M57</f>
        <v>800</v>
      </c>
      <c r="J57" s="23">
        <f>+K57+L57</f>
        <v>800</v>
      </c>
      <c r="K57" s="23">
        <v>800</v>
      </c>
      <c r="L57" s="23"/>
      <c r="M57" s="23">
        <f t="shared" si="17"/>
        <v>0</v>
      </c>
      <c r="N57" s="23"/>
      <c r="O57" s="23"/>
      <c r="P57" s="23"/>
    </row>
    <row r="58" spans="1:16" ht="57" customHeight="1" x14ac:dyDescent="0.25">
      <c r="A58" s="7" t="s">
        <v>76</v>
      </c>
      <c r="B58" s="10" t="s">
        <v>64</v>
      </c>
      <c r="C58" s="10"/>
      <c r="D58" s="36">
        <v>7884152</v>
      </c>
      <c r="E58" s="23">
        <f t="shared" si="15"/>
        <v>1000</v>
      </c>
      <c r="F58" s="23">
        <v>1000</v>
      </c>
      <c r="G58" s="23"/>
      <c r="H58" s="23"/>
      <c r="I58" s="23">
        <f t="shared" si="12"/>
        <v>871.94500000000005</v>
      </c>
      <c r="J58" s="23">
        <f>+K58+L58</f>
        <v>871.94500000000005</v>
      </c>
      <c r="K58" s="23">
        <v>871.94500000000005</v>
      </c>
      <c r="L58" s="23"/>
      <c r="M58" s="23">
        <f t="shared" si="17"/>
        <v>0</v>
      </c>
      <c r="N58" s="23"/>
      <c r="O58" s="23"/>
      <c r="P58" s="23"/>
    </row>
    <row r="59" spans="1:16" ht="45.75" customHeight="1" x14ac:dyDescent="0.25">
      <c r="A59" s="7" t="s">
        <v>78</v>
      </c>
      <c r="B59" s="51" t="s">
        <v>65</v>
      </c>
      <c r="C59" s="51"/>
      <c r="D59" s="52">
        <v>7884151</v>
      </c>
      <c r="E59" s="23">
        <f t="shared" si="15"/>
        <v>750</v>
      </c>
      <c r="F59" s="23">
        <v>750</v>
      </c>
      <c r="G59" s="23"/>
      <c r="H59" s="23"/>
      <c r="I59" s="23">
        <f t="shared" si="12"/>
        <v>750</v>
      </c>
      <c r="J59" s="23">
        <f>+K59+L59</f>
        <v>750</v>
      </c>
      <c r="K59" s="23">
        <v>750</v>
      </c>
      <c r="L59" s="23"/>
      <c r="M59" s="23">
        <f t="shared" si="17"/>
        <v>0</v>
      </c>
      <c r="N59" s="23"/>
      <c r="O59" s="23"/>
      <c r="P59" s="23"/>
    </row>
    <row r="60" spans="1:16" ht="33.75" customHeight="1" x14ac:dyDescent="0.25">
      <c r="A60" s="11">
        <v>4</v>
      </c>
      <c r="B60" s="18" t="s">
        <v>67</v>
      </c>
      <c r="C60" s="18"/>
      <c r="D60" s="53"/>
      <c r="E60" s="22">
        <f>+SUM(E61:E64)</f>
        <v>945</v>
      </c>
      <c r="F60" s="22">
        <f t="shared" ref="F60:P60" si="30">+SUM(F61:F64)</f>
        <v>0</v>
      </c>
      <c r="G60" s="22">
        <f t="shared" si="30"/>
        <v>0</v>
      </c>
      <c r="H60" s="22">
        <f t="shared" si="30"/>
        <v>945</v>
      </c>
      <c r="I60" s="22">
        <f t="shared" si="12"/>
        <v>0</v>
      </c>
      <c r="J60" s="22">
        <f t="shared" si="30"/>
        <v>0</v>
      </c>
      <c r="K60" s="22">
        <f t="shared" si="30"/>
        <v>0</v>
      </c>
      <c r="L60" s="22">
        <f t="shared" si="30"/>
        <v>0</v>
      </c>
      <c r="M60" s="22">
        <f t="shared" si="30"/>
        <v>0</v>
      </c>
      <c r="N60" s="22">
        <f t="shared" si="30"/>
        <v>0</v>
      </c>
      <c r="O60" s="22">
        <f t="shared" si="30"/>
        <v>0</v>
      </c>
      <c r="P60" s="22">
        <f t="shared" si="30"/>
        <v>0</v>
      </c>
    </row>
    <row r="61" spans="1:16" ht="40.5" customHeight="1" x14ac:dyDescent="0.25">
      <c r="A61" s="12" t="s">
        <v>10</v>
      </c>
      <c r="B61" s="20" t="s">
        <v>68</v>
      </c>
      <c r="C61" s="20"/>
      <c r="D61" s="54"/>
      <c r="E61" s="23">
        <f t="shared" si="15"/>
        <v>450</v>
      </c>
      <c r="F61" s="23"/>
      <c r="G61" s="23"/>
      <c r="H61" s="23">
        <v>450</v>
      </c>
      <c r="I61" s="22">
        <f t="shared" si="12"/>
        <v>0</v>
      </c>
      <c r="J61" s="23"/>
      <c r="K61" s="23"/>
      <c r="L61" s="23"/>
      <c r="M61" s="23"/>
      <c r="N61" s="23"/>
      <c r="O61" s="23"/>
      <c r="P61" s="23"/>
    </row>
    <row r="62" spans="1:16" ht="33.75" customHeight="1" x14ac:dyDescent="0.25">
      <c r="A62" s="12" t="s">
        <v>11</v>
      </c>
      <c r="B62" s="21" t="s">
        <v>69</v>
      </c>
      <c r="C62" s="21"/>
      <c r="D62" s="49"/>
      <c r="E62" s="23">
        <f t="shared" si="15"/>
        <v>75</v>
      </c>
      <c r="F62" s="23"/>
      <c r="G62" s="23"/>
      <c r="H62" s="23">
        <v>75</v>
      </c>
      <c r="I62" s="22">
        <f t="shared" si="12"/>
        <v>0</v>
      </c>
      <c r="J62" s="23"/>
      <c r="K62" s="23"/>
      <c r="L62" s="23"/>
      <c r="M62" s="23"/>
      <c r="N62" s="23"/>
      <c r="O62" s="23"/>
      <c r="P62" s="23"/>
    </row>
    <row r="63" spans="1:16" ht="33.75" customHeight="1" x14ac:dyDescent="0.25">
      <c r="A63" s="12" t="s">
        <v>12</v>
      </c>
      <c r="B63" s="20" t="s">
        <v>70</v>
      </c>
      <c r="C63" s="20"/>
      <c r="D63" s="54"/>
      <c r="E63" s="23">
        <f t="shared" si="15"/>
        <v>210</v>
      </c>
      <c r="F63" s="23"/>
      <c r="G63" s="23"/>
      <c r="H63" s="23">
        <v>210</v>
      </c>
      <c r="I63" s="22">
        <f t="shared" si="12"/>
        <v>0</v>
      </c>
      <c r="J63" s="23"/>
      <c r="K63" s="23"/>
      <c r="L63" s="23"/>
      <c r="M63" s="23"/>
      <c r="N63" s="23"/>
      <c r="O63" s="23"/>
      <c r="P63" s="23"/>
    </row>
    <row r="64" spans="1:16" ht="33.75" customHeight="1" x14ac:dyDescent="0.25">
      <c r="A64" s="12" t="s">
        <v>14</v>
      </c>
      <c r="B64" s="20" t="s">
        <v>71</v>
      </c>
      <c r="C64" s="20"/>
      <c r="D64" s="54"/>
      <c r="E64" s="23">
        <f t="shared" si="15"/>
        <v>210</v>
      </c>
      <c r="F64" s="23"/>
      <c r="G64" s="23"/>
      <c r="H64" s="23">
        <v>210</v>
      </c>
      <c r="I64" s="22">
        <f t="shared" si="12"/>
        <v>0</v>
      </c>
      <c r="J64" s="23"/>
      <c r="K64" s="23"/>
      <c r="L64" s="23"/>
      <c r="M64" s="23"/>
      <c r="N64" s="23"/>
      <c r="O64" s="23"/>
      <c r="P64" s="23"/>
    </row>
    <row r="65" spans="1:16" ht="33.75" customHeight="1" x14ac:dyDescent="0.25">
      <c r="A65" s="12"/>
      <c r="B65" s="9" t="s">
        <v>114</v>
      </c>
      <c r="C65" s="20"/>
      <c r="D65" s="54"/>
      <c r="E65" s="22">
        <f>E66</f>
        <v>2000</v>
      </c>
      <c r="F65" s="22">
        <f t="shared" ref="F65:O65" si="31">F66</f>
        <v>0</v>
      </c>
      <c r="G65" s="22">
        <f t="shared" si="31"/>
        <v>0</v>
      </c>
      <c r="H65" s="22">
        <f t="shared" si="31"/>
        <v>2000</v>
      </c>
      <c r="I65" s="22">
        <f t="shared" si="31"/>
        <v>788</v>
      </c>
      <c r="J65" s="22">
        <f t="shared" si="31"/>
        <v>0</v>
      </c>
      <c r="K65" s="22">
        <f t="shared" si="31"/>
        <v>0</v>
      </c>
      <c r="L65" s="22">
        <f t="shared" si="31"/>
        <v>0</v>
      </c>
      <c r="M65" s="22">
        <f t="shared" si="31"/>
        <v>788</v>
      </c>
      <c r="N65" s="22">
        <f t="shared" si="31"/>
        <v>241</v>
      </c>
      <c r="O65" s="22">
        <f t="shared" si="31"/>
        <v>547</v>
      </c>
      <c r="P65" s="23"/>
    </row>
    <row r="66" spans="1:16" ht="33.75" customHeight="1" x14ac:dyDescent="0.25">
      <c r="A66" s="12" t="s">
        <v>10</v>
      </c>
      <c r="B66" s="34" t="s">
        <v>58</v>
      </c>
      <c r="C66" s="20"/>
      <c r="D66" s="54"/>
      <c r="E66" s="23">
        <f t="shared" ref="E66" si="32">+F66+H66</f>
        <v>2000</v>
      </c>
      <c r="F66" s="23"/>
      <c r="G66" s="23"/>
      <c r="H66" s="23">
        <v>2000</v>
      </c>
      <c r="I66" s="22">
        <f t="shared" ref="I66" si="33">+J66+M66</f>
        <v>788</v>
      </c>
      <c r="J66" s="23"/>
      <c r="K66" s="23"/>
      <c r="L66" s="23"/>
      <c r="M66" s="23">
        <f>N66+O66</f>
        <v>788</v>
      </c>
      <c r="N66" s="23">
        <v>241</v>
      </c>
      <c r="O66" s="23">
        <v>547</v>
      </c>
      <c r="P66" s="23"/>
    </row>
    <row r="68" spans="1:16" x14ac:dyDescent="0.25">
      <c r="H68" s="188" t="s">
        <v>93</v>
      </c>
      <c r="I68" s="188"/>
      <c r="J68" s="188"/>
      <c r="K68" s="188"/>
      <c r="L68" s="188"/>
      <c r="M68" s="188"/>
      <c r="N68" s="188"/>
      <c r="O68" s="188"/>
      <c r="P68" s="188"/>
    </row>
    <row r="69" spans="1:16" x14ac:dyDescent="0.25">
      <c r="B69" s="25" t="s">
        <v>6</v>
      </c>
      <c r="C69" s="25"/>
      <c r="D69" s="25"/>
      <c r="E69" s="3"/>
      <c r="F69" s="3"/>
      <c r="G69" s="3"/>
      <c r="H69" s="189" t="s">
        <v>7</v>
      </c>
      <c r="I69" s="189"/>
      <c r="J69" s="189"/>
      <c r="K69" s="189"/>
      <c r="L69" s="189"/>
      <c r="M69" s="189"/>
      <c r="N69" s="189"/>
      <c r="O69" s="189"/>
      <c r="P69" s="189"/>
    </row>
    <row r="70" spans="1:16" x14ac:dyDescent="0.25">
      <c r="B70" s="26"/>
      <c r="C70" s="26"/>
      <c r="D70" s="26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x14ac:dyDescent="0.25">
      <c r="B71" s="2"/>
      <c r="C71" s="2"/>
      <c r="D71" s="2"/>
    </row>
    <row r="72" spans="1:16" ht="29.25" customHeight="1" x14ac:dyDescent="0.25"/>
    <row r="75" spans="1:16" ht="26.25" customHeight="1" x14ac:dyDescent="0.25">
      <c r="B75" s="25" t="s">
        <v>116</v>
      </c>
    </row>
  </sheetData>
  <mergeCells count="25">
    <mergeCell ref="H68:P68"/>
    <mergeCell ref="H69:P69"/>
    <mergeCell ref="H70:P70"/>
    <mergeCell ref="C6:C9"/>
    <mergeCell ref="D6:D9"/>
    <mergeCell ref="P6:P9"/>
    <mergeCell ref="I7:I9"/>
    <mergeCell ref="J7:L7"/>
    <mergeCell ref="M7:O7"/>
    <mergeCell ref="G8:G9"/>
    <mergeCell ref="H8:H9"/>
    <mergeCell ref="J8:J9"/>
    <mergeCell ref="K8:L8"/>
    <mergeCell ref="M8:M9"/>
    <mergeCell ref="N8:O8"/>
    <mergeCell ref="N1:P1"/>
    <mergeCell ref="A3:P3"/>
    <mergeCell ref="A6:A9"/>
    <mergeCell ref="B6:B9"/>
    <mergeCell ref="E6:H6"/>
    <mergeCell ref="I6:O6"/>
    <mergeCell ref="E7:E9"/>
    <mergeCell ref="F7:F9"/>
    <mergeCell ref="G7:H7"/>
    <mergeCell ref="A4:P4"/>
  </mergeCells>
  <pageMargins left="0.2" right="0.2" top="0.56000000000000005" bottom="0.49" header="0.3" footer="0.3"/>
  <pageSetup paperSize="9" scale="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7"/>
  <sheetViews>
    <sheetView topLeftCell="A7" zoomScaleNormal="100" workbookViewId="0">
      <selection activeCell="B12" sqref="B12"/>
    </sheetView>
  </sheetViews>
  <sheetFormatPr defaultColWidth="9.140625" defaultRowHeight="16.5" x14ac:dyDescent="0.25"/>
  <cols>
    <col min="1" max="1" width="6.85546875" style="4" customWidth="1"/>
    <col min="2" max="2" width="48.85546875" style="1" customWidth="1"/>
    <col min="3" max="3" width="12.85546875" style="1" customWidth="1"/>
    <col min="4" max="5" width="13.140625" style="1" customWidth="1"/>
    <col min="6" max="6" width="14.140625" style="1" customWidth="1"/>
    <col min="7" max="7" width="15.140625" style="1" customWidth="1"/>
    <col min="8" max="12" width="12.140625" style="1" customWidth="1"/>
    <col min="13" max="13" width="15" style="1" customWidth="1"/>
    <col min="14" max="14" width="17" style="1" customWidth="1"/>
    <col min="15" max="15" width="15.140625" style="1" customWidth="1"/>
    <col min="16" max="16384" width="9.140625" style="1"/>
  </cols>
  <sheetData>
    <row r="1" spans="1:15" x14ac:dyDescent="0.25">
      <c r="A1" s="5" t="str">
        <f>'BIỂU MẪU 6 THÁNG'!A1</f>
        <v>ĐƠN  VỊ: UBND HUYỆN LÝ SƠN</v>
      </c>
      <c r="N1" s="184" t="s">
        <v>16</v>
      </c>
      <c r="O1" s="184"/>
    </row>
    <row r="3" spans="1:15" ht="35.25" customHeight="1" x14ac:dyDescent="0.25">
      <c r="A3" s="185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35.25" customHeight="1" x14ac:dyDescent="0.25">
      <c r="A4" s="187" t="s">
        <v>118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25.5" customHeight="1" x14ac:dyDescent="0.25">
      <c r="N5" s="196" t="s">
        <v>3</v>
      </c>
      <c r="O5" s="196"/>
    </row>
    <row r="6" spans="1:15" ht="69.75" customHeight="1" x14ac:dyDescent="0.25">
      <c r="A6" s="186" t="s">
        <v>0</v>
      </c>
      <c r="B6" s="186" t="s">
        <v>1</v>
      </c>
      <c r="C6" s="186" t="s">
        <v>96</v>
      </c>
      <c r="D6" s="186" t="s">
        <v>90</v>
      </c>
      <c r="E6" s="186" t="s">
        <v>97</v>
      </c>
      <c r="F6" s="186"/>
      <c r="G6" s="193" t="s">
        <v>112</v>
      </c>
      <c r="H6" s="194"/>
      <c r="I6" s="193" t="s">
        <v>98</v>
      </c>
      <c r="J6" s="194"/>
      <c r="K6" s="193" t="s">
        <v>99</v>
      </c>
      <c r="L6" s="195"/>
      <c r="M6" s="194"/>
      <c r="N6" s="193" t="s">
        <v>100</v>
      </c>
      <c r="O6" s="194"/>
    </row>
    <row r="7" spans="1:15" ht="42.75" customHeight="1" x14ac:dyDescent="0.25">
      <c r="A7" s="186"/>
      <c r="B7" s="186"/>
      <c r="C7" s="186"/>
      <c r="D7" s="186"/>
      <c r="E7" s="186" t="s">
        <v>101</v>
      </c>
      <c r="F7" s="190" t="s">
        <v>102</v>
      </c>
      <c r="G7" s="186" t="s">
        <v>103</v>
      </c>
      <c r="H7" s="186" t="s">
        <v>104</v>
      </c>
      <c r="I7" s="186" t="s">
        <v>105</v>
      </c>
      <c r="J7" s="186" t="s">
        <v>106</v>
      </c>
      <c r="K7" s="186" t="s">
        <v>103</v>
      </c>
      <c r="L7" s="186" t="s">
        <v>107</v>
      </c>
      <c r="M7" s="186" t="s">
        <v>108</v>
      </c>
      <c r="N7" s="186" t="s">
        <v>101</v>
      </c>
      <c r="O7" s="186" t="s">
        <v>109</v>
      </c>
    </row>
    <row r="8" spans="1:15" ht="21" customHeight="1" x14ac:dyDescent="0.25">
      <c r="A8" s="186"/>
      <c r="B8" s="186"/>
      <c r="C8" s="186"/>
      <c r="D8" s="186"/>
      <c r="E8" s="186"/>
      <c r="F8" s="191"/>
      <c r="G8" s="186"/>
      <c r="H8" s="186"/>
      <c r="I8" s="186"/>
      <c r="J8" s="186" t="s">
        <v>2</v>
      </c>
      <c r="K8" s="186"/>
      <c r="L8" s="186" t="s">
        <v>24</v>
      </c>
      <c r="M8" s="186"/>
      <c r="N8" s="186" t="s">
        <v>2</v>
      </c>
      <c r="O8" s="186" t="s">
        <v>24</v>
      </c>
    </row>
    <row r="9" spans="1:15" ht="66" customHeight="1" x14ac:dyDescent="0.25">
      <c r="A9" s="186"/>
      <c r="B9" s="186"/>
      <c r="C9" s="186"/>
      <c r="D9" s="186"/>
      <c r="E9" s="186"/>
      <c r="F9" s="192"/>
      <c r="G9" s="186"/>
      <c r="H9" s="186"/>
      <c r="I9" s="186"/>
      <c r="J9" s="186"/>
      <c r="K9" s="186"/>
      <c r="L9" s="186" t="s">
        <v>25</v>
      </c>
      <c r="M9" s="186" t="s">
        <v>26</v>
      </c>
      <c r="N9" s="186"/>
      <c r="O9" s="186" t="s">
        <v>25</v>
      </c>
    </row>
    <row r="10" spans="1:15" ht="33.75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6" t="s">
        <v>110</v>
      </c>
      <c r="O10" s="16" t="s">
        <v>111</v>
      </c>
    </row>
    <row r="11" spans="1:15" ht="33.75" customHeight="1" x14ac:dyDescent="0.25">
      <c r="A11" s="8" t="s">
        <v>4</v>
      </c>
      <c r="B11" s="9" t="s">
        <v>95</v>
      </c>
      <c r="C11" s="9"/>
      <c r="D11" s="9"/>
      <c r="E11" s="22">
        <f>+E12</f>
        <v>16597.177</v>
      </c>
      <c r="F11" s="22">
        <f t="shared" ref="F11:O11" si="0">+F12</f>
        <v>16597.177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16597.177</v>
      </c>
      <c r="O11" s="22">
        <f t="shared" si="0"/>
        <v>16597.177</v>
      </c>
    </row>
    <row r="12" spans="1:15" ht="102.75" customHeight="1" x14ac:dyDescent="0.25">
      <c r="A12" s="7" t="s">
        <v>10</v>
      </c>
      <c r="B12" s="10" t="s">
        <v>57</v>
      </c>
      <c r="C12" s="10"/>
      <c r="D12" s="10">
        <v>7654659</v>
      </c>
      <c r="E12" s="23">
        <f>+F12</f>
        <v>16597.177</v>
      </c>
      <c r="F12" s="23">
        <v>16597.177</v>
      </c>
      <c r="G12" s="23"/>
      <c r="H12" s="23"/>
      <c r="I12" s="23"/>
      <c r="J12" s="23"/>
      <c r="K12" s="23"/>
      <c r="L12" s="23"/>
      <c r="M12" s="23"/>
      <c r="N12" s="23">
        <f>+F12+H12+J12+K12</f>
        <v>16597.177</v>
      </c>
      <c r="O12" s="23">
        <f>+F12+H12+J12+L12</f>
        <v>16597.177</v>
      </c>
    </row>
    <row r="14" spans="1:15" x14ac:dyDescent="0.25">
      <c r="H14" s="188" t="s">
        <v>93</v>
      </c>
      <c r="I14" s="188"/>
      <c r="J14" s="188"/>
      <c r="K14" s="188"/>
      <c r="L14" s="188"/>
      <c r="M14" s="188"/>
      <c r="N14" s="188"/>
      <c r="O14" s="188"/>
    </row>
    <row r="15" spans="1:15" x14ac:dyDescent="0.25">
      <c r="B15" s="25" t="s">
        <v>6</v>
      </c>
      <c r="C15" s="25"/>
      <c r="D15" s="25"/>
      <c r="E15" s="3"/>
      <c r="F15" s="3"/>
      <c r="G15" s="3"/>
      <c r="H15" s="189" t="s">
        <v>7</v>
      </c>
      <c r="I15" s="189"/>
      <c r="J15" s="189"/>
      <c r="K15" s="189"/>
      <c r="L15" s="189"/>
      <c r="M15" s="189"/>
      <c r="N15" s="189"/>
      <c r="O15" s="189"/>
    </row>
    <row r="16" spans="1:15" x14ac:dyDescent="0.25">
      <c r="B16" s="26" t="s">
        <v>8</v>
      </c>
      <c r="C16" s="26"/>
      <c r="D16" s="26"/>
      <c r="H16" s="184" t="s">
        <v>9</v>
      </c>
      <c r="I16" s="184"/>
      <c r="J16" s="184"/>
      <c r="K16" s="184"/>
      <c r="L16" s="184"/>
      <c r="M16" s="184"/>
      <c r="N16" s="184"/>
      <c r="O16" s="184"/>
    </row>
    <row r="17" spans="1:4" x14ac:dyDescent="0.25">
      <c r="A17" s="1"/>
      <c r="B17" s="2"/>
      <c r="C17" s="2"/>
      <c r="D17" s="2"/>
    </row>
  </sheetData>
  <mergeCells count="27">
    <mergeCell ref="N1:O1"/>
    <mergeCell ref="A3:O3"/>
    <mergeCell ref="A6:A9"/>
    <mergeCell ref="B6:B9"/>
    <mergeCell ref="C6:C9"/>
    <mergeCell ref="D6:D9"/>
    <mergeCell ref="E7:E9"/>
    <mergeCell ref="E6:F6"/>
    <mergeCell ref="G6:H6"/>
    <mergeCell ref="I6:J6"/>
    <mergeCell ref="K6:M6"/>
    <mergeCell ref="N6:O6"/>
    <mergeCell ref="G7:G9"/>
    <mergeCell ref="N5:O5"/>
    <mergeCell ref="A4:O4"/>
    <mergeCell ref="K7:K9"/>
    <mergeCell ref="H14:O14"/>
    <mergeCell ref="H15:O15"/>
    <mergeCell ref="H16:O16"/>
    <mergeCell ref="F7:F9"/>
    <mergeCell ref="I7:I9"/>
    <mergeCell ref="H7:H9"/>
    <mergeCell ref="J7:J9"/>
    <mergeCell ref="L7:L9"/>
    <mergeCell ref="M7:M9"/>
    <mergeCell ref="N7:N9"/>
    <mergeCell ref="O7:O9"/>
  </mergeCells>
  <pageMargins left="0.24" right="0.16" top="0.75" bottom="0.75" header="0.3" footer="0.3"/>
  <pageSetup paperSize="9" scale="61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BC theo QĐ 334</vt:lpstr>
      <vt:lpstr>kéo dài</vt:lpstr>
      <vt:lpstr>BIỂU MẪU 6 THÁNG</vt:lpstr>
      <vt:lpstr>Biểu mẫu ứng trước</vt:lpstr>
      <vt:lpstr>'BC theo QĐ 334'!Print_Titles</vt:lpstr>
      <vt:lpstr>'BIỂU MẪU 6 THÁNG'!Print_Titles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VNN.R9</cp:lastModifiedBy>
  <cp:lastPrinted>2024-06-15T10:31:27Z</cp:lastPrinted>
  <dcterms:created xsi:type="dcterms:W3CDTF">2018-07-04T06:56:32Z</dcterms:created>
  <dcterms:modified xsi:type="dcterms:W3CDTF">2024-06-25T07:38:42Z</dcterms:modified>
</cp:coreProperties>
</file>